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firstSheet="6" activeTab="6"/>
  </bookViews>
  <sheets>
    <sheet name="П 1.3" sheetId="1" state="hidden" r:id="rId1"/>
    <sheet name="П 1.4" sheetId="2" state="hidden" r:id="rId2"/>
    <sheet name="П 1.5" sheetId="3" state="hidden" r:id="rId3"/>
    <sheet name="П 1.6" sheetId="4" state="hidden" r:id="rId4"/>
    <sheet name="П 1.30" sheetId="5" state="hidden" r:id="rId5"/>
    <sheet name="П.1.4" sheetId="6" state="hidden" r:id="rId6"/>
    <sheet name="П.1.5" sheetId="7" r:id="rId7"/>
  </sheets>
  <externalReferences>
    <externalReference r:id="rId10"/>
  </externalReferences>
  <definedNames>
    <definedName name="god">'[1]Титульный'!$F$8</definedName>
    <definedName name="sbwt_name">'[1]REESTR_ORG'!$H$127:$H$142</definedName>
    <definedName name="sbwt_name_oep">'[1]REESTR_ORG'!$AR$127:$AR$143</definedName>
    <definedName name="small_customers_range">'[1]TEHSHEET'!$G$23:$G$42</definedName>
    <definedName name="tso_name">'[1]REESTR_ORG'!$A$127:$A$229</definedName>
  </definedNames>
  <calcPr fullCalcOnLoad="1"/>
</workbook>
</file>

<file path=xl/sharedStrings.xml><?xml version="1.0" encoding="utf-8"?>
<sst xmlns="http://schemas.openxmlformats.org/spreadsheetml/2006/main" count="486" uniqueCount="173">
  <si>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</si>
  <si>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</si>
  <si>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</si>
  <si>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</si>
  <si>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</si>
  <si>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</si>
  <si>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</si>
  <si>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</si>
  <si>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</si>
  <si>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</si>
  <si>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</si>
  <si>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</si>
  <si>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</si>
  <si>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</si>
  <si>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</si>
  <si>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</si>
  <si>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</si>
  <si>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</si>
  <si>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</si>
  <si>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</si>
  <si>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</si>
  <si>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</si>
  <si>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</si>
  <si>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</si>
  <si>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</si>
  <si>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</si>
  <si>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</si>
  <si>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</si>
  <si>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</si>
  <si>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</si>
  <si>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</si>
  <si>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</si>
  <si>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</si>
  <si>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</si>
  <si>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</si>
  <si>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</si>
  <si>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</si>
  <si>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</si>
  <si>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</si>
  <si>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</si>
  <si>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</si>
  <si>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</si>
  <si>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</si>
  <si>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</si>
  <si>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</si>
  <si>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</si>
  <si>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</si>
  <si>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</si>
  <si>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</si>
  <si>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</si>
  <si>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t xml:space="preserve">Поступление мощности, ВСЕГО </t>
  </si>
  <si>
    <t xml:space="preserve">поступление мощности от других организаций </t>
  </si>
  <si>
    <t xml:space="preserve">Потери мощности в сети </t>
  </si>
  <si>
    <t>Заявленная мощность ЕНЭС</t>
  </si>
  <si>
    <t>Электрическая энергия</t>
  </si>
  <si>
    <t>Мощность (для расчёта)</t>
  </si>
  <si>
    <t>Заявленная мощность</t>
  </si>
  <si>
    <t>Присоединенная мощность потребителей</t>
  </si>
  <si>
    <t>Млн. кВтч</t>
  </si>
  <si>
    <t>МВт</t>
  </si>
  <si>
    <t>От несетевых организаций</t>
  </si>
  <si>
    <t>От региональной генерации</t>
  </si>
  <si>
    <t>От генерации - участника ОРЭМ</t>
  </si>
  <si>
    <t>От сетевых компаний, в том числе:</t>
  </si>
  <si>
    <t>1.2.1</t>
  </si>
  <si>
    <t>Из сети ЕНЭС</t>
  </si>
  <si>
    <t>1.2.2</t>
  </si>
  <si>
    <t>Из сети РСК</t>
  </si>
  <si>
    <t>1.2.3</t>
  </si>
  <si>
    <t>Из сети прочих ТСО, в том числе:</t>
  </si>
  <si>
    <t>1.2.3.1</t>
  </si>
  <si>
    <t>1.2.3.2</t>
  </si>
  <si>
    <t>ООО "Аскинские электрические сети"</t>
  </si>
  <si>
    <t>Поступление из смежных субъектов</t>
  </si>
  <si>
    <t>2.3</t>
  </si>
  <si>
    <t>3.1</t>
  </si>
  <si>
    <t>относимые на основное производство</t>
  </si>
  <si>
    <t>3.1.1</t>
  </si>
  <si>
    <t>Добавить сбытовую компанию (ОП)</t>
  </si>
  <si>
    <t>3.2</t>
  </si>
  <si>
    <t>относимые на сторонних потребителей</t>
  </si>
  <si>
    <t>3.2.1</t>
  </si>
  <si>
    <t>5.1</t>
  </si>
  <si>
    <t>5.1.1</t>
  </si>
  <si>
    <t>5.2</t>
  </si>
  <si>
    <t>5.2.1</t>
  </si>
  <si>
    <t>5.3</t>
  </si>
  <si>
    <t>5.3.1</t>
  </si>
  <si>
    <t>5.4</t>
  </si>
  <si>
    <t>В сопредельные регионы</t>
  </si>
  <si>
    <t>Справочно: Объёмы, оплачиваемые сбытовыми организациями по единому (котловому) тарифу</t>
  </si>
  <si>
    <t>6</t>
  </si>
  <si>
    <r>
      <t xml:space="preserve">Расход электроэнергии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</si>
  <si>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r>
      <t xml:space="preserve">Расход мощности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</si>
  <si>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Наименование потребителя</t>
  </si>
  <si>
    <t>в т.ч. ГН</t>
  </si>
  <si>
    <r>
      <t>Поступило в сеть, всего</t>
    </r>
    <r>
      <rPr>
        <sz val="9"/>
        <rFont val="Tahoma"/>
        <family val="2"/>
      </rPr>
      <t>, в том числе:</t>
    </r>
  </si>
  <si>
    <t>ООО "Башкирские распределительные электрические сети"</t>
  </si>
  <si>
    <r>
      <t>Поступление в сеть на другие уровни напряжения (трансформация)</t>
    </r>
    <r>
      <rPr>
        <sz val="9"/>
        <rFont val="Tahoma"/>
        <family val="2"/>
      </rPr>
      <t>, в т.ч. из:</t>
    </r>
  </si>
  <si>
    <r>
      <t>Потери</t>
    </r>
    <r>
      <rPr>
        <sz val="9"/>
        <rFont val="Tahoma"/>
        <family val="2"/>
      </rPr>
      <t>, в том числе:</t>
    </r>
  </si>
  <si>
    <t>ООО "Энергетическая сбытовая компания Башкортостана"</t>
  </si>
  <si>
    <r>
      <t xml:space="preserve">Расход электроэнергии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</t>
    </r>
  </si>
  <si>
    <r>
      <t>Отпущено из сети, всего</t>
    </r>
    <r>
      <rPr>
        <sz val="9"/>
        <rFont val="Tahoma"/>
        <family val="2"/>
      </rPr>
      <t>, в том числе:</t>
    </r>
  </si>
  <si>
    <r>
      <t>В сети прочих сетевых компаний</t>
    </r>
    <r>
      <rPr>
        <sz val="9"/>
        <rFont val="Tahoma"/>
        <family val="2"/>
      </rPr>
      <t>, в том числе:</t>
    </r>
  </si>
  <si>
    <r>
      <t>Сетевым компаниям, опосредованно присоединённым через сети прочих потребителей</t>
    </r>
    <r>
      <rPr>
        <sz val="9"/>
        <rFont val="Tahoma"/>
        <family val="2"/>
      </rPr>
      <t>, в том числе:</t>
    </r>
  </si>
  <si>
    <r>
      <t>Конечным потребителям</t>
    </r>
    <r>
      <rPr>
        <sz val="9"/>
        <rFont val="Tahoma"/>
        <family val="2"/>
      </rPr>
      <t>, в том числе:</t>
    </r>
  </si>
  <si>
    <t>total</t>
  </si>
  <si>
    <t>Конечный потребитель №1</t>
  </si>
  <si>
    <t>Добавить потребителя</t>
  </si>
  <si>
    <t>Данные на период регулирования (2013 план)</t>
  </si>
  <si>
    <t>Баланс электрической энергии по сетям ВН, СН 1, СН 2 и НН по ЭСО (по региональным электрическим сетям)</t>
  </si>
  <si>
    <t>ООО "ГИП-Электро"</t>
  </si>
  <si>
    <t>Директор ООО "БашРЭС"</t>
  </si>
  <si>
    <t>Директор ________</t>
  </si>
  <si>
    <t>А.А. Нусенкис</t>
  </si>
  <si>
    <t>Баланс мощности по сетям ВН, СН 1, СН 2 и НН по ЭСО (по региональным электрическим сетям)</t>
  </si>
  <si>
    <t xml:space="preserve">Отпуск (передача) электроэнергии </t>
  </si>
  <si>
    <t>Ед. изм.</t>
  </si>
  <si>
    <t>1.</t>
  </si>
  <si>
    <t>Условно-постоянные потери</t>
  </si>
  <si>
    <t>Млн.кВтч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</si>
  <si>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</si>
  <si>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Потери электроэнергии в синхронных компенсаторах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</si>
  <si>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</si>
  <si>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</si>
  <si>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</si>
  <si>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</si>
  <si>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</si>
  <si>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</si>
  <si>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</si>
  <si>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</si>
  <si>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</si>
  <si>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</si>
  <si>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</si>
  <si>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</si>
  <si>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</si>
  <si>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</si>
  <si>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</si>
  <si>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Нагрузочные потери электроэнергии</t>
  </si>
  <si>
    <t>3.</t>
  </si>
  <si>
    <t>Потери электроэнергии обусловленные допустимой погрешностью системы учета электроэнергии</t>
  </si>
  <si>
    <t>4.</t>
  </si>
  <si>
    <t>Итого:</t>
  </si>
  <si>
    <t xml:space="preserve">Потери электроэнергии холостого хода в силовом трансформаторе (автотрансформаторе) </t>
  </si>
  <si>
    <t>План 2013 год</t>
  </si>
  <si>
    <t xml:space="preserve">Расчет технологического расхода электрической энергии (потерь) в электрических сетях ЭСО
</t>
  </si>
  <si>
    <t>Группа потребителей</t>
  </si>
  <si>
    <t>Объем полезного отпуска электроэнергии, млн.кВт.ч</t>
  </si>
  <si>
    <t>Заявленная (расчетная) мощность, тыс.кВт</t>
  </si>
  <si>
    <t>Число часов использования, час</t>
  </si>
  <si>
    <t>Доля потребления на разных диапазонах напряжения, %</t>
  </si>
  <si>
    <t>Базовый период 2010г.</t>
  </si>
  <si>
    <t>Базовые потребители</t>
  </si>
  <si>
    <t/>
  </si>
  <si>
    <t>Население</t>
  </si>
  <si>
    <t xml:space="preserve"> в т.ч. городское</t>
  </si>
  <si>
    <t xml:space="preserve">          сельское</t>
  </si>
  <si>
    <t>Прочие потребители</t>
  </si>
  <si>
    <t>3.1.</t>
  </si>
  <si>
    <t>в т. ч. Бюджетные потребители</t>
  </si>
  <si>
    <t>3.2.</t>
  </si>
  <si>
    <t xml:space="preserve">          прочие потребители</t>
  </si>
  <si>
    <t>ИТОГО</t>
  </si>
  <si>
    <t xml:space="preserve">Структура полезного отпуска электрической энергии (мощности) по группам потребителей ЭСО
</t>
  </si>
  <si>
    <t>городское</t>
  </si>
  <si>
    <t>сельское</t>
  </si>
  <si>
    <t>Население, в т.ч.:</t>
  </si>
  <si>
    <t>Бюджетные потребители</t>
  </si>
  <si>
    <t>прочие потребители</t>
  </si>
  <si>
    <t>Прочие потребители, в т.ч.:</t>
  </si>
  <si>
    <t>1 квартал 2012 года</t>
  </si>
  <si>
    <r>
      <t xml:space="preserve">Расход электроэнергии на производственные и хозяйственные нужды </t>
    </r>
    <r>
      <rPr>
        <sz val="10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</si>
  <si>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3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</si>
</sst>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.00_ ;[Red]\-#,##0.00\ "/>
    <numFmt numFmtId="166" formatCode="0.000"/>
    <numFmt numFmtId="167" formatCode="#,##0_ ;[Red]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9"/>
      <color indexed="23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 Cyr"/>
      <family val="0"/>
    </font>
    <font>
      <b/>
      <sz val="14"/>
      <name val="Franklin Gothic Medium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23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Tahoma"/>
      <family val="2"/>
    </font>
    <font>
      <b/>
      <sz val="9"/>
      <color theme="0" tint="-0.4999699890613556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4" fontId="6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6" fillId="33" borderId="0" applyBorder="0">
      <alignment horizontal="right"/>
      <protection/>
    </xf>
    <xf numFmtId="0" fontId="55" fillId="34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4" fontId="6" fillId="33" borderId="12" xfId="59" applyNumberFormat="1" applyFont="1" applyFill="1" applyBorder="1" applyAlignment="1" applyProtection="1">
      <alignment vertical="center"/>
      <protection/>
    </xf>
    <xf numFmtId="4" fontId="6" fillId="33" borderId="13" xfId="59" applyNumberFormat="1" applyFont="1" applyFill="1" applyBorder="1" applyAlignment="1" applyProtection="1">
      <alignment vertical="center"/>
      <protection/>
    </xf>
    <xf numFmtId="4" fontId="6" fillId="0" borderId="7" xfId="59" applyNumberFormat="1" applyFont="1" applyBorder="1" applyAlignment="1" applyProtection="1">
      <alignment vertical="center"/>
      <protection/>
    </xf>
    <xf numFmtId="4" fontId="6" fillId="33" borderId="7" xfId="59" applyNumberFormat="1" applyFont="1" applyFill="1" applyBorder="1" applyAlignment="1" applyProtection="1">
      <alignment vertical="center"/>
      <protection/>
    </xf>
    <xf numFmtId="4" fontId="6" fillId="33" borderId="14" xfId="59" applyNumberFormat="1" applyFont="1" applyFill="1" applyBorder="1" applyAlignment="1" applyProtection="1">
      <alignment vertical="center"/>
      <protection/>
    </xf>
    <xf numFmtId="4" fontId="6" fillId="28" borderId="7" xfId="59" applyNumberFormat="1" applyFont="1" applyFill="1" applyBorder="1" applyAlignment="1" applyProtection="1">
      <alignment vertical="center"/>
      <protection locked="0"/>
    </xf>
    <xf numFmtId="4" fontId="6" fillId="0" borderId="14" xfId="59" applyNumberFormat="1" applyFont="1" applyBorder="1" applyAlignment="1" applyProtection="1">
      <alignment vertical="center"/>
      <protection/>
    </xf>
    <xf numFmtId="4" fontId="6" fillId="28" borderId="14" xfId="59" applyNumberFormat="1" applyFont="1" applyFill="1" applyBorder="1" applyAlignment="1" applyProtection="1">
      <alignment vertical="center"/>
      <protection locked="0"/>
    </xf>
    <xf numFmtId="4" fontId="6" fillId="33" borderId="15" xfId="59" applyNumberFormat="1" applyFont="1" applyFill="1" applyBorder="1" applyAlignment="1" applyProtection="1">
      <alignment vertical="center"/>
      <protection/>
    </xf>
    <xf numFmtId="4" fontId="6" fillId="28" borderId="16" xfId="59" applyNumberFormat="1" applyFont="1" applyFill="1" applyBorder="1" applyAlignment="1" applyProtection="1">
      <alignment vertical="center"/>
      <protection locked="0"/>
    </xf>
    <xf numFmtId="4" fontId="6" fillId="28" borderId="17" xfId="59" applyNumberFormat="1" applyFont="1" applyFill="1" applyBorder="1" applyAlignment="1" applyProtection="1">
      <alignment vertical="center"/>
      <protection locked="0"/>
    </xf>
    <xf numFmtId="0" fontId="7" fillId="0" borderId="18" xfId="58" applyFont="1" applyBorder="1" applyAlignment="1" applyProtection="1">
      <alignment horizontal="center" vertical="center" wrapText="1"/>
      <protection/>
    </xf>
    <xf numFmtId="0" fontId="7" fillId="0" borderId="19" xfId="58" applyFont="1" applyBorder="1" applyAlignment="1" applyProtection="1">
      <alignment horizontal="center" vertical="center" wrapText="1"/>
      <protection/>
    </xf>
    <xf numFmtId="49" fontId="8" fillId="0" borderId="20" xfId="59" applyNumberFormat="1" applyFont="1" applyBorder="1" applyAlignment="1" applyProtection="1">
      <alignment horizontal="center" vertical="center" wrapText="1"/>
      <protection/>
    </xf>
    <xf numFmtId="0" fontId="8" fillId="0" borderId="20" xfId="59" applyFont="1" applyFill="1" applyBorder="1" applyAlignment="1" applyProtection="1">
      <alignment horizontal="left" vertical="center" wrapText="1"/>
      <protection/>
    </xf>
    <xf numFmtId="49" fontId="6" fillId="0" borderId="21" xfId="59" applyNumberFormat="1" applyFont="1" applyBorder="1" applyAlignment="1" applyProtection="1">
      <alignment horizontal="center" vertical="center" wrapText="1"/>
      <protection/>
    </xf>
    <xf numFmtId="0" fontId="6" fillId="0" borderId="21" xfId="59" applyFont="1" applyBorder="1" applyAlignment="1" applyProtection="1">
      <alignment horizontal="left" vertical="center" wrapText="1" indent="1"/>
      <protection/>
    </xf>
    <xf numFmtId="0" fontId="6" fillId="0" borderId="21" xfId="59" applyFont="1" applyBorder="1" applyAlignment="1" applyProtection="1">
      <alignment horizontal="left" vertical="center" wrapText="1" indent="2"/>
      <protection/>
    </xf>
    <xf numFmtId="0" fontId="6" fillId="35" borderId="21" xfId="59" applyFont="1" applyFill="1" applyBorder="1" applyAlignment="1" applyProtection="1">
      <alignment horizontal="left" vertical="center" wrapText="1" indent="3"/>
      <protection/>
    </xf>
    <xf numFmtId="0" fontId="6" fillId="35" borderId="21" xfId="59" applyFont="1" applyFill="1" applyBorder="1" applyAlignment="1" applyProtection="1">
      <alignment horizontal="left" vertical="center" wrapText="1" indent="1"/>
      <protection/>
    </xf>
    <xf numFmtId="49" fontId="6" fillId="0" borderId="22" xfId="59" applyNumberFormat="1" applyFont="1" applyBorder="1" applyAlignment="1" applyProtection="1">
      <alignment horizontal="center" vertical="center" wrapText="1"/>
      <protection/>
    </xf>
    <xf numFmtId="0" fontId="6" fillId="35" borderId="22" xfId="59" applyFont="1" applyFill="1" applyBorder="1" applyAlignment="1" applyProtection="1">
      <alignment horizontal="left" vertical="center" wrapText="1" indent="1"/>
      <protection/>
    </xf>
    <xf numFmtId="0" fontId="6" fillId="0" borderId="21" xfId="59" applyFont="1" applyFill="1" applyBorder="1" applyAlignment="1" applyProtection="1">
      <alignment horizontal="left" vertical="center" wrapText="1" inden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49" fontId="8" fillId="0" borderId="19" xfId="59" applyNumberFormat="1" applyFont="1" applyBorder="1" applyAlignment="1" applyProtection="1">
      <alignment horizontal="center" vertical="center" wrapText="1"/>
      <protection/>
    </xf>
    <xf numFmtId="0" fontId="8" fillId="0" borderId="19" xfId="59" applyFont="1" applyFill="1" applyBorder="1" applyAlignment="1" applyProtection="1">
      <alignment horizontal="left" vertical="center" wrapText="1"/>
      <protection/>
    </xf>
    <xf numFmtId="0" fontId="6" fillId="0" borderId="22" xfId="59" applyFont="1" applyBorder="1" applyAlignment="1" applyProtection="1">
      <alignment horizontal="left" vertical="center" wrapText="1" indent="1"/>
      <protection/>
    </xf>
    <xf numFmtId="0" fontId="6" fillId="0" borderId="23" xfId="59" applyNumberFormat="1" applyFont="1" applyFill="1" applyBorder="1" applyAlignment="1" applyProtection="1">
      <alignment horizontal="center" vertical="center" wrapText="1"/>
      <protection/>
    </xf>
    <xf numFmtId="0" fontId="6" fillId="0" borderId="24" xfId="59" applyNumberFormat="1" applyFont="1" applyFill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0" fontId="6" fillId="0" borderId="25" xfId="59" applyNumberFormat="1" applyFont="1" applyFill="1" applyBorder="1" applyAlignment="1" applyProtection="1">
      <alignment horizontal="center" vertical="center" wrapText="1"/>
      <protection/>
    </xf>
    <xf numFmtId="0" fontId="7" fillId="0" borderId="26" xfId="58" applyFont="1" applyBorder="1" applyAlignment="1" applyProtection="1">
      <alignment horizontal="center" vertical="center" wrapText="1"/>
      <protection/>
    </xf>
    <xf numFmtId="0" fontId="7" fillId="0" borderId="27" xfId="58" applyFont="1" applyBorder="1" applyAlignment="1" applyProtection="1">
      <alignment horizontal="center" vertical="center" wrapText="1"/>
      <protection/>
    </xf>
    <xf numFmtId="0" fontId="7" fillId="0" borderId="28" xfId="58" applyFont="1" applyBorder="1" applyAlignment="1" applyProtection="1">
      <alignment horizontal="center" vertical="center" wrapText="1"/>
      <protection/>
    </xf>
    <xf numFmtId="4" fontId="6" fillId="33" borderId="29" xfId="59" applyNumberFormat="1" applyFont="1" applyFill="1" applyBorder="1" applyAlignment="1" applyProtection="1">
      <alignment vertical="center"/>
      <protection/>
    </xf>
    <xf numFmtId="4" fontId="6" fillId="33" borderId="30" xfId="59" applyNumberFormat="1" applyFont="1" applyFill="1" applyBorder="1" applyAlignment="1" applyProtection="1">
      <alignment vertical="center"/>
      <protection/>
    </xf>
    <xf numFmtId="4" fontId="6" fillId="33" borderId="26" xfId="59" applyNumberFormat="1" applyFont="1" applyFill="1" applyBorder="1" applyAlignment="1" applyProtection="1">
      <alignment vertical="center"/>
      <protection/>
    </xf>
    <xf numFmtId="4" fontId="6" fillId="28" borderId="27" xfId="59" applyNumberFormat="1" applyFont="1" applyFill="1" applyBorder="1" applyAlignment="1" applyProtection="1">
      <alignment vertical="center"/>
      <protection locked="0"/>
    </xf>
    <xf numFmtId="4" fontId="6" fillId="28" borderId="28" xfId="59" applyNumberFormat="1" applyFont="1" applyFill="1" applyBorder="1" applyAlignment="1" applyProtection="1">
      <alignment vertical="center"/>
      <protection locked="0"/>
    </xf>
    <xf numFmtId="4" fontId="6" fillId="33" borderId="16" xfId="59" applyNumberFormat="1" applyFont="1" applyFill="1" applyBorder="1" applyAlignment="1" applyProtection="1">
      <alignment vertical="center"/>
      <protection/>
    </xf>
    <xf numFmtId="4" fontId="6" fillId="33" borderId="17" xfId="59" applyNumberFormat="1" applyFont="1" applyFill="1" applyBorder="1" applyAlignment="1" applyProtection="1">
      <alignment vertical="center"/>
      <protection/>
    </xf>
    <xf numFmtId="49" fontId="8" fillId="0" borderId="20" xfId="59" applyNumberFormat="1" applyFont="1" applyFill="1" applyBorder="1" applyAlignment="1" applyProtection="1">
      <alignment horizontal="center" vertical="center" wrapText="1"/>
      <protection/>
    </xf>
    <xf numFmtId="49" fontId="6" fillId="0" borderId="21" xfId="59" applyNumberFormat="1" applyFont="1" applyFill="1" applyBorder="1" applyAlignment="1" applyProtection="1">
      <alignment horizontal="center" vertical="center" wrapText="1"/>
      <protection/>
    </xf>
    <xf numFmtId="49" fontId="6" fillId="0" borderId="31" xfId="59" applyNumberFormat="1" applyFont="1" applyFill="1" applyBorder="1" applyAlignment="1" applyProtection="1">
      <alignment horizontal="center" vertical="center" wrapText="1"/>
      <protection/>
    </xf>
    <xf numFmtId="0" fontId="6" fillId="35" borderId="31" xfId="59" applyFont="1" applyFill="1" applyBorder="1" applyAlignment="1" applyProtection="1">
      <alignment horizontal="left" vertical="center" wrapText="1" indent="1"/>
      <protection/>
    </xf>
    <xf numFmtId="49" fontId="6" fillId="0" borderId="22" xfId="59" applyNumberFormat="1" applyFont="1" applyFill="1" applyBorder="1" applyAlignment="1" applyProtection="1">
      <alignment horizontal="center" vertical="center" wrapText="1"/>
      <protection/>
    </xf>
    <xf numFmtId="49" fontId="8" fillId="0" borderId="19" xfId="59" applyNumberFormat="1" applyFont="1" applyFill="1" applyBorder="1" applyAlignment="1" applyProtection="1">
      <alignment horizontal="center" vertical="center" wrapText="1"/>
      <protection/>
    </xf>
    <xf numFmtId="0" fontId="8" fillId="0" borderId="18" xfId="59" applyFont="1" applyFill="1" applyBorder="1" applyAlignment="1" applyProtection="1">
      <alignment horizontal="center" vertical="center" wrapText="1"/>
      <protection/>
    </xf>
    <xf numFmtId="0" fontId="6" fillId="0" borderId="19" xfId="59" applyFont="1" applyFill="1" applyBorder="1" applyAlignment="1" applyProtection="1">
      <alignment horizontal="left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left" vertical="center" wrapText="1"/>
      <protection/>
    </xf>
    <xf numFmtId="0" fontId="6" fillId="0" borderId="34" xfId="59" applyNumberFormat="1" applyFont="1" applyFill="1" applyBorder="1" applyAlignment="1" applyProtection="1">
      <alignment horizontal="center" vertical="center" wrapText="1"/>
      <protection/>
    </xf>
    <xf numFmtId="0" fontId="6" fillId="0" borderId="7" xfId="59" applyNumberFormat="1" applyFont="1" applyFill="1" applyBorder="1" applyAlignment="1" applyProtection="1">
      <alignment horizontal="center" vertical="center" wrapText="1"/>
      <protection/>
    </xf>
    <xf numFmtId="0" fontId="6" fillId="0" borderId="7" xfId="63" applyFont="1" applyBorder="1" applyAlignment="1" applyProtection="1">
      <alignment horizontal="center" vertical="center" wrapText="1"/>
      <protection/>
    </xf>
    <xf numFmtId="0" fontId="6" fillId="0" borderId="14" xfId="59" applyNumberFormat="1" applyFont="1" applyFill="1" applyBorder="1" applyAlignment="1" applyProtection="1">
      <alignment horizontal="center" vertical="center" wrapText="1"/>
      <protection/>
    </xf>
    <xf numFmtId="4" fontId="6" fillId="33" borderId="34" xfId="59" applyNumberFormat="1" applyFont="1" applyFill="1" applyBorder="1" applyAlignment="1" applyProtection="1">
      <alignment vertical="center"/>
      <protection/>
    </xf>
    <xf numFmtId="4" fontId="6" fillId="33" borderId="35" xfId="59" applyNumberFormat="1" applyFont="1" applyFill="1" applyBorder="1" applyAlignment="1" applyProtection="1">
      <alignment vertical="center"/>
      <protection/>
    </xf>
    <xf numFmtId="4" fontId="6" fillId="28" borderId="24" xfId="59" applyNumberFormat="1" applyFont="1" applyFill="1" applyBorder="1" applyAlignment="1" applyProtection="1">
      <alignment vertical="center"/>
      <protection locked="0"/>
    </xf>
    <xf numFmtId="4" fontId="6" fillId="28" borderId="25" xfId="59" applyNumberFormat="1" applyFont="1" applyFill="1" applyBorder="1" applyAlignment="1" applyProtection="1">
      <alignment vertical="center"/>
      <protection locked="0"/>
    </xf>
    <xf numFmtId="4" fontId="6" fillId="33" borderId="36" xfId="59" applyNumberFormat="1" applyFont="1" applyFill="1" applyBorder="1" applyAlignment="1" applyProtection="1">
      <alignment vertical="center"/>
      <protection/>
    </xf>
    <xf numFmtId="4" fontId="9" fillId="28" borderId="7" xfId="57" applyNumberFormat="1" applyFont="1" applyFill="1" applyBorder="1" applyAlignment="1" applyProtection="1">
      <alignment vertical="center"/>
      <protection locked="0"/>
    </xf>
    <xf numFmtId="4" fontId="9" fillId="28" borderId="14" xfId="57" applyNumberFormat="1" applyFont="1" applyFill="1" applyBorder="1" applyAlignment="1" applyProtection="1">
      <alignment vertical="center"/>
      <protection locked="0"/>
    </xf>
    <xf numFmtId="4" fontId="6" fillId="33" borderId="37" xfId="59" applyNumberFormat="1" applyFont="1" applyFill="1" applyBorder="1" applyAlignment="1" applyProtection="1">
      <alignment vertical="center"/>
      <protection/>
    </xf>
    <xf numFmtId="4" fontId="6" fillId="33" borderId="38" xfId="59" applyNumberFormat="1" applyFont="1" applyFill="1" applyBorder="1" applyAlignment="1" applyProtection="1">
      <alignment vertical="center"/>
      <protection/>
    </xf>
    <xf numFmtId="4" fontId="6" fillId="33" borderId="39" xfId="59" applyNumberFormat="1" applyFont="1" applyFill="1" applyBorder="1" applyAlignment="1" applyProtection="1">
      <alignment vertical="center"/>
      <protection/>
    </xf>
    <xf numFmtId="4" fontId="6" fillId="33" borderId="40" xfId="59" applyNumberFormat="1" applyFont="1" applyFill="1" applyBorder="1" applyAlignment="1" applyProtection="1">
      <alignment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49" fontId="8" fillId="0" borderId="41" xfId="63" applyNumberFormat="1" applyFont="1" applyFill="1" applyBorder="1" applyAlignment="1" applyProtection="1">
      <alignment horizontal="center" vertical="center" wrapText="1"/>
      <protection/>
    </xf>
    <xf numFmtId="0" fontId="8" fillId="0" borderId="42" xfId="63" applyFont="1" applyFill="1" applyBorder="1" applyAlignment="1" applyProtection="1">
      <alignment vertical="center" wrapText="1"/>
      <protection/>
    </xf>
    <xf numFmtId="4" fontId="8" fillId="33" borderId="42" xfId="63" applyNumberFormat="1" applyFont="1" applyFill="1" applyBorder="1" applyAlignment="1" applyProtection="1">
      <alignment vertical="center" wrapText="1"/>
      <protection/>
    </xf>
    <xf numFmtId="4" fontId="8" fillId="0" borderId="42" xfId="63" applyNumberFormat="1" applyFont="1" applyFill="1" applyBorder="1" applyAlignment="1" applyProtection="1">
      <alignment vertical="center" wrapText="1"/>
      <protection/>
    </xf>
    <xf numFmtId="4" fontId="8" fillId="35" borderId="42" xfId="63" applyNumberFormat="1" applyFont="1" applyFill="1" applyBorder="1" applyAlignment="1" applyProtection="1">
      <alignment vertical="center" wrapText="1"/>
      <protection/>
    </xf>
    <xf numFmtId="49" fontId="8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7" xfId="63" applyFont="1" applyFill="1" applyBorder="1" applyAlignment="1" applyProtection="1">
      <alignment horizontal="left" vertical="center" wrapText="1" indent="1"/>
      <protection/>
    </xf>
    <xf numFmtId="0" fontId="6" fillId="0" borderId="7" xfId="63" applyFont="1" applyFill="1" applyBorder="1" applyAlignment="1" applyProtection="1">
      <alignment horizontal="left" vertical="center" wrapText="1"/>
      <protection/>
    </xf>
    <xf numFmtId="4" fontId="6" fillId="33" borderId="7" xfId="63" applyNumberFormat="1" applyFont="1" applyFill="1" applyBorder="1" applyAlignment="1" applyProtection="1">
      <alignment vertical="center" wrapText="1"/>
      <protection/>
    </xf>
    <xf numFmtId="4" fontId="6" fillId="0" borderId="7" xfId="63" applyNumberFormat="1" applyFont="1" applyFill="1" applyBorder="1" applyAlignment="1" applyProtection="1">
      <alignment vertical="center" wrapText="1"/>
      <protection/>
    </xf>
    <xf numFmtId="4" fontId="6" fillId="35" borderId="7" xfId="63" applyNumberFormat="1" applyFont="1" applyFill="1" applyBorder="1" applyAlignment="1" applyProtection="1">
      <alignment vertical="center" wrapText="1"/>
      <protection/>
    </xf>
    <xf numFmtId="49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7" xfId="63" applyFont="1" applyFill="1" applyBorder="1" applyAlignment="1" applyProtection="1">
      <alignment horizontal="left" vertical="center" wrapText="1" indent="2"/>
      <protection/>
    </xf>
    <xf numFmtId="4" fontId="6" fillId="28" borderId="7" xfId="63" applyNumberFormat="1" applyFont="1" applyFill="1" applyBorder="1" applyAlignment="1" applyProtection="1">
      <alignment vertical="center" wrapText="1"/>
      <protection locked="0"/>
    </xf>
    <xf numFmtId="0" fontId="6" fillId="36" borderId="7" xfId="63" applyFont="1" applyFill="1" applyBorder="1" applyAlignment="1" applyProtection="1">
      <alignment horizontal="left" vertical="center" wrapText="1" indent="3"/>
      <protection locked="0"/>
    </xf>
    <xf numFmtId="4" fontId="6" fillId="0" borderId="7" xfId="63" applyNumberFormat="1" applyFont="1" applyFill="1" applyBorder="1" applyAlignment="1" applyProtection="1">
      <alignment vertical="center" wrapText="1"/>
      <protection locked="0"/>
    </xf>
    <xf numFmtId="0" fontId="9" fillId="37" borderId="43" xfId="60" applyFont="1" applyFill="1" applyBorder="1" applyAlignment="1" applyProtection="1">
      <alignment vertical="center"/>
      <protection/>
    </xf>
    <xf numFmtId="0" fontId="11" fillId="37" borderId="44" xfId="42" applyFont="1" applyFill="1" applyBorder="1" applyAlignment="1" applyProtection="1">
      <alignment horizontal="left" vertical="center" indent="1"/>
      <protection/>
    </xf>
    <xf numFmtId="0" fontId="11" fillId="37" borderId="45" xfId="42" applyFont="1" applyFill="1" applyBorder="1" applyAlignment="1" applyProtection="1">
      <alignment horizontal="left" vertical="center" indent="1"/>
      <protection/>
    </xf>
    <xf numFmtId="0" fontId="11" fillId="37" borderId="45" xfId="42" applyFont="1" applyFill="1" applyBorder="1" applyAlignment="1" applyProtection="1">
      <alignment vertical="center"/>
      <protection/>
    </xf>
    <xf numFmtId="49" fontId="8" fillId="0" borderId="15" xfId="63" applyNumberFormat="1" applyFont="1" applyFill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left" vertical="center" wrapText="1" indent="1"/>
      <protection/>
    </xf>
    <xf numFmtId="0" fontId="6" fillId="0" borderId="16" xfId="63" applyFont="1" applyFill="1" applyBorder="1" applyAlignment="1" applyProtection="1">
      <alignment horizontal="left" vertical="center" wrapText="1"/>
      <protection/>
    </xf>
    <xf numFmtId="4" fontId="6" fillId="33" borderId="16" xfId="63" applyNumberFormat="1" applyFont="1" applyFill="1" applyBorder="1" applyAlignment="1" applyProtection="1">
      <alignment vertical="center" wrapText="1"/>
      <protection/>
    </xf>
    <xf numFmtId="4" fontId="6" fillId="28" borderId="16" xfId="63" applyNumberFormat="1" applyFont="1" applyFill="1" applyBorder="1" applyAlignment="1" applyProtection="1">
      <alignment vertical="center" wrapText="1"/>
      <protection locked="0"/>
    </xf>
    <xf numFmtId="4" fontId="6" fillId="0" borderId="16" xfId="63" applyNumberFormat="1" applyFont="1" applyFill="1" applyBorder="1" applyAlignment="1" applyProtection="1">
      <alignment vertical="center" wrapText="1"/>
      <protection/>
    </xf>
    <xf numFmtId="4" fontId="6" fillId="35" borderId="16" xfId="63" applyNumberFormat="1" applyFont="1" applyFill="1" applyBorder="1" applyAlignment="1" applyProtection="1">
      <alignment vertical="center" wrapText="1"/>
      <protection/>
    </xf>
    <xf numFmtId="49" fontId="8" fillId="0" borderId="29" xfId="63" applyNumberFormat="1" applyFont="1" applyBorder="1" applyAlignment="1" applyProtection="1">
      <alignment horizontal="center" vertical="center" wrapText="1"/>
      <protection/>
    </xf>
    <xf numFmtId="0" fontId="8" fillId="0" borderId="13" xfId="63" applyFont="1" applyFill="1" applyBorder="1" applyAlignment="1" applyProtection="1">
      <alignment vertical="center" wrapText="1"/>
      <protection/>
    </xf>
    <xf numFmtId="4" fontId="12" fillId="33" borderId="13" xfId="61" applyNumberFormat="1" applyFont="1" applyFill="1" applyBorder="1" applyAlignment="1" applyProtection="1">
      <alignment vertical="center"/>
      <protection/>
    </xf>
    <xf numFmtId="4" fontId="9" fillId="0" borderId="7" xfId="61" applyNumberFormat="1" applyFont="1" applyFill="1" applyBorder="1" applyAlignment="1" applyProtection="1">
      <alignment vertical="center"/>
      <protection/>
    </xf>
    <xf numFmtId="4" fontId="9" fillId="0" borderId="42" xfId="61" applyNumberFormat="1" applyFont="1" applyFill="1" applyBorder="1" applyAlignment="1" applyProtection="1">
      <alignment vertical="center"/>
      <protection/>
    </xf>
    <xf numFmtId="4" fontId="12" fillId="35" borderId="13" xfId="61" applyNumberFormat="1" applyFont="1" applyFill="1" applyBorder="1" applyAlignment="1" applyProtection="1">
      <alignment vertical="center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7" xfId="63" applyFont="1" applyFill="1" applyBorder="1" applyAlignment="1" applyProtection="1">
      <alignment vertical="center" wrapText="1"/>
      <protection/>
    </xf>
    <xf numFmtId="4" fontId="9" fillId="33" borderId="7" xfId="61" applyNumberFormat="1" applyFont="1" applyFill="1" applyBorder="1" applyAlignment="1" applyProtection="1">
      <alignment vertical="center"/>
      <protection/>
    </xf>
    <xf numFmtId="4" fontId="9" fillId="28" borderId="7" xfId="61" applyNumberFormat="1" applyFont="1" applyFill="1" applyBorder="1" applyAlignment="1" applyProtection="1">
      <alignment vertical="center"/>
      <protection locked="0"/>
    </xf>
    <xf numFmtId="4" fontId="9" fillId="35" borderId="7" xfId="61" applyNumberFormat="1" applyFont="1" applyFill="1" applyBorder="1" applyAlignment="1" applyProtection="1">
      <alignment vertical="center"/>
      <protection/>
    </xf>
    <xf numFmtId="49" fontId="6" fillId="0" borderId="23" xfId="63" applyNumberFormat="1" applyFont="1" applyBorder="1" applyAlignment="1" applyProtection="1">
      <alignment horizontal="center" vertical="center" wrapText="1"/>
      <protection/>
    </xf>
    <xf numFmtId="0" fontId="6" fillId="0" borderId="24" xfId="63" applyFont="1" applyFill="1" applyBorder="1" applyAlignment="1" applyProtection="1">
      <alignment horizontal="left" vertical="center" wrapText="1" indent="1"/>
      <protection/>
    </xf>
    <xf numFmtId="0" fontId="6" fillId="0" borderId="24" xfId="63" applyFont="1" applyFill="1" applyBorder="1" applyAlignment="1" applyProtection="1">
      <alignment vertical="center" wrapText="1"/>
      <protection/>
    </xf>
    <xf numFmtId="4" fontId="9" fillId="33" borderId="24" xfId="61" applyNumberFormat="1" applyFont="1" applyFill="1" applyBorder="1" applyAlignment="1" applyProtection="1">
      <alignment vertical="center"/>
      <protection/>
    </xf>
    <xf numFmtId="4" fontId="9" fillId="0" borderId="24" xfId="61" applyNumberFormat="1" applyFont="1" applyFill="1" applyBorder="1" applyAlignment="1" applyProtection="1">
      <alignment vertical="center"/>
      <protection/>
    </xf>
    <xf numFmtId="4" fontId="9" fillId="28" borderId="24" xfId="61" applyNumberFormat="1" applyFont="1" applyFill="1" applyBorder="1" applyAlignment="1" applyProtection="1">
      <alignment vertical="center"/>
      <protection locked="0"/>
    </xf>
    <xf numFmtId="4" fontId="9" fillId="35" borderId="24" xfId="61" applyNumberFormat="1" applyFont="1" applyFill="1" applyBorder="1" applyAlignment="1" applyProtection="1">
      <alignment vertical="center"/>
      <protection/>
    </xf>
    <xf numFmtId="49" fontId="8" fillId="0" borderId="29" xfId="63" applyNumberFormat="1" applyFont="1" applyFill="1" applyBorder="1" applyAlignment="1" applyProtection="1">
      <alignment horizontal="center" vertical="center" wrapText="1"/>
      <protection/>
    </xf>
    <xf numFmtId="0" fontId="8" fillId="0" borderId="13" xfId="63" applyFont="1" applyFill="1" applyBorder="1" applyAlignment="1" applyProtection="1">
      <alignment horizontal="center" vertical="center" wrapText="1"/>
      <protection/>
    </xf>
    <xf numFmtId="4" fontId="8" fillId="33" borderId="13" xfId="63" applyNumberFormat="1" applyFont="1" applyFill="1" applyBorder="1" applyAlignment="1" applyProtection="1">
      <alignment vertical="center" wrapText="1"/>
      <protection/>
    </xf>
    <xf numFmtId="4" fontId="8" fillId="0" borderId="13" xfId="63" applyNumberFormat="1" applyFont="1" applyFill="1" applyBorder="1" applyAlignment="1" applyProtection="1">
      <alignment vertical="center" wrapText="1"/>
      <protection/>
    </xf>
    <xf numFmtId="4" fontId="8" fillId="35" borderId="13" xfId="63" applyNumberFormat="1" applyFont="1" applyFill="1" applyBorder="1" applyAlignment="1" applyProtection="1">
      <alignment vertical="center" wrapText="1"/>
      <protection/>
    </xf>
    <xf numFmtId="0" fontId="6" fillId="0" borderId="7" xfId="63" applyFont="1" applyFill="1" applyBorder="1" applyAlignment="1" applyProtection="1">
      <alignment horizontal="center" vertical="center" wrapText="1"/>
      <protection/>
    </xf>
    <xf numFmtId="0" fontId="6" fillId="36" borderId="7" xfId="63" applyFont="1" applyFill="1" applyBorder="1" applyAlignment="1" applyProtection="1">
      <alignment horizontal="left" vertical="center" wrapText="1" indent="2"/>
      <protection locked="0"/>
    </xf>
    <xf numFmtId="0" fontId="6" fillId="0" borderId="46" xfId="63" applyFont="1" applyFill="1" applyBorder="1" applyAlignment="1" applyProtection="1">
      <alignment horizontal="center" vertical="center" wrapText="1"/>
      <protection/>
    </xf>
    <xf numFmtId="0" fontId="9" fillId="37" borderId="47" xfId="60" applyFont="1" applyFill="1" applyBorder="1" applyAlignment="1" applyProtection="1">
      <alignment vertical="center"/>
      <protection/>
    </xf>
    <xf numFmtId="4" fontId="6" fillId="33" borderId="13" xfId="63" applyNumberFormat="1" applyFont="1" applyFill="1" applyBorder="1" applyAlignment="1" applyProtection="1">
      <alignment vertical="center" wrapText="1"/>
      <protection/>
    </xf>
    <xf numFmtId="4" fontId="6" fillId="33" borderId="7" xfId="63" applyNumberFormat="1" applyFont="1" applyFill="1" applyBorder="1" applyAlignment="1" applyProtection="1">
      <alignment horizontal="left" vertical="center" wrapText="1" indent="2"/>
      <protection/>
    </xf>
    <xf numFmtId="0" fontId="8" fillId="0" borderId="7" xfId="63" applyFont="1" applyFill="1" applyBorder="1" applyAlignment="1" applyProtection="1">
      <alignment vertical="center" wrapText="1"/>
      <protection/>
    </xf>
    <xf numFmtId="0" fontId="8" fillId="0" borderId="7" xfId="63" applyFont="1" applyFill="1" applyBorder="1" applyAlignment="1" applyProtection="1">
      <alignment horizontal="center" vertical="center" wrapText="1"/>
      <protection/>
    </xf>
    <xf numFmtId="0" fontId="9" fillId="37" borderId="48" xfId="60" applyFont="1" applyFill="1" applyBorder="1" applyAlignment="1" applyProtection="1">
      <alignment vertical="center"/>
      <protection/>
    </xf>
    <xf numFmtId="0" fontId="13" fillId="37" borderId="49" xfId="42" applyFont="1" applyFill="1" applyBorder="1" applyAlignment="1" applyProtection="1">
      <alignment vertical="center"/>
      <protection/>
    </xf>
    <xf numFmtId="0" fontId="11" fillId="37" borderId="49" xfId="42" applyFont="1" applyFill="1" applyBorder="1" applyAlignment="1" applyProtection="1">
      <alignment horizontal="left" vertical="center" indent="1"/>
      <protection/>
    </xf>
    <xf numFmtId="0" fontId="11" fillId="37" borderId="49" xfId="42" applyFont="1" applyFill="1" applyBorder="1" applyAlignment="1" applyProtection="1">
      <alignment vertical="center"/>
      <protection/>
    </xf>
    <xf numFmtId="49" fontId="8" fillId="0" borderId="41" xfId="63" applyNumberFormat="1" applyFont="1" applyBorder="1" applyAlignment="1" applyProtection="1">
      <alignment horizontal="center" vertical="center" wrapText="1"/>
      <protection/>
    </xf>
    <xf numFmtId="49" fontId="8" fillId="0" borderId="12" xfId="63" applyNumberFormat="1" applyFont="1" applyBorder="1" applyAlignment="1" applyProtection="1">
      <alignment horizontal="center" vertical="center" wrapText="1"/>
      <protection/>
    </xf>
    <xf numFmtId="0" fontId="8" fillId="0" borderId="7" xfId="63" applyFont="1" applyFill="1" applyBorder="1" applyAlignment="1" applyProtection="1">
      <alignment horizontal="left" vertical="center" wrapText="1" indent="1"/>
      <protection/>
    </xf>
    <xf numFmtId="4" fontId="8" fillId="33" borderId="7" xfId="63" applyNumberFormat="1" applyFont="1" applyFill="1" applyBorder="1" applyAlignment="1" applyProtection="1">
      <alignment vertical="center" wrapText="1"/>
      <protection/>
    </xf>
    <xf numFmtId="0" fontId="14" fillId="0" borderId="7" xfId="63" applyFont="1" applyFill="1" applyBorder="1" applyAlignment="1" applyProtection="1">
      <alignment vertical="center" wrapText="1"/>
      <protection/>
    </xf>
    <xf numFmtId="49" fontId="9" fillId="36" borderId="7" xfId="57" applyNumberFormat="1" applyFont="1" applyFill="1" applyBorder="1" applyAlignment="1" applyProtection="1">
      <alignment horizontal="center" vertical="center" wrapText="1"/>
      <protection locked="0"/>
    </xf>
    <xf numFmtId="0" fontId="9" fillId="37" borderId="40" xfId="60" applyFont="1" applyFill="1" applyBorder="1" applyAlignment="1" applyProtection="1">
      <alignment vertical="center"/>
      <protection/>
    </xf>
    <xf numFmtId="0" fontId="10" fillId="37" borderId="45" xfId="42" applyFont="1" applyFill="1" applyBorder="1" applyAlignment="1" applyProtection="1">
      <alignment horizontal="left" vertical="center" indent="1"/>
      <protection/>
    </xf>
    <xf numFmtId="49" fontId="8" fillId="0" borderId="15" xfId="63" applyNumberFormat="1" applyFont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left" vertical="center" wrapText="1"/>
      <protection/>
    </xf>
    <xf numFmtId="0" fontId="8" fillId="0" borderId="16" xfId="63" applyFont="1" applyFill="1" applyBorder="1" applyAlignment="1" applyProtection="1">
      <alignment horizontal="left" vertical="center" wrapText="1" indent="1"/>
      <protection/>
    </xf>
    <xf numFmtId="0" fontId="8" fillId="0" borderId="16" xfId="63" applyFont="1" applyFill="1" applyBorder="1" applyAlignment="1" applyProtection="1">
      <alignment vertical="center" wrapText="1"/>
      <protection/>
    </xf>
    <xf numFmtId="49" fontId="8" fillId="0" borderId="50" xfId="63" applyNumberFormat="1" applyFont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vertical="center"/>
      <protection/>
    </xf>
    <xf numFmtId="4" fontId="12" fillId="33" borderId="51" xfId="61" applyNumberFormat="1" applyFont="1" applyFill="1" applyBorder="1" applyAlignment="1" applyProtection="1">
      <alignment vertical="center"/>
      <protection/>
    </xf>
    <xf numFmtId="4" fontId="12" fillId="0" borderId="51" xfId="61" applyNumberFormat="1" applyFont="1" applyFill="1" applyBorder="1" applyAlignment="1" applyProtection="1">
      <alignment vertical="center"/>
      <protection/>
    </xf>
    <xf numFmtId="2" fontId="12" fillId="35" borderId="51" xfId="61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6" fillId="0" borderId="25" xfId="63" applyFont="1" applyBorder="1" applyAlignment="1" applyProtection="1">
      <alignment horizontal="center" vertical="center" wrapText="1"/>
      <protection/>
    </xf>
    <xf numFmtId="4" fontId="8" fillId="35" borderId="52" xfId="63" applyNumberFormat="1" applyFont="1" applyFill="1" applyBorder="1" applyAlignment="1" applyProtection="1">
      <alignment vertical="center" wrapText="1"/>
      <protection/>
    </xf>
    <xf numFmtId="4" fontId="6" fillId="35" borderId="14" xfId="63" applyNumberFormat="1" applyFont="1" applyFill="1" applyBorder="1" applyAlignment="1" applyProtection="1">
      <alignment vertical="center" wrapText="1"/>
      <protection/>
    </xf>
    <xf numFmtId="4" fontId="6" fillId="35" borderId="17" xfId="63" applyNumberFormat="1" applyFont="1" applyFill="1" applyBorder="1" applyAlignment="1" applyProtection="1">
      <alignment vertical="center" wrapText="1"/>
      <protection/>
    </xf>
    <xf numFmtId="4" fontId="12" fillId="35" borderId="30" xfId="61" applyNumberFormat="1" applyFont="1" applyFill="1" applyBorder="1" applyAlignment="1" applyProtection="1">
      <alignment vertical="center"/>
      <protection/>
    </xf>
    <xf numFmtId="4" fontId="9" fillId="35" borderId="14" xfId="61" applyNumberFormat="1" applyFont="1" applyFill="1" applyBorder="1" applyAlignment="1" applyProtection="1">
      <alignment vertical="center"/>
      <protection/>
    </xf>
    <xf numFmtId="4" fontId="9" fillId="35" borderId="25" xfId="61" applyNumberFormat="1" applyFont="1" applyFill="1" applyBorder="1" applyAlignment="1" applyProtection="1">
      <alignment vertical="center"/>
      <protection/>
    </xf>
    <xf numFmtId="4" fontId="8" fillId="35" borderId="30" xfId="63" applyNumberFormat="1" applyFont="1" applyFill="1" applyBorder="1" applyAlignment="1" applyProtection="1">
      <alignment vertical="center" wrapText="1"/>
      <protection/>
    </xf>
    <xf numFmtId="4" fontId="6" fillId="33" borderId="30" xfId="63" applyNumberFormat="1" applyFont="1" applyFill="1" applyBorder="1" applyAlignment="1" applyProtection="1">
      <alignment vertical="center" wrapText="1"/>
      <protection/>
    </xf>
    <xf numFmtId="4" fontId="6" fillId="28" borderId="14" xfId="63" applyNumberFormat="1" applyFont="1" applyFill="1" applyBorder="1" applyAlignment="1" applyProtection="1">
      <alignment vertical="center" wrapText="1"/>
      <protection locked="0"/>
    </xf>
    <xf numFmtId="4" fontId="8" fillId="33" borderId="30" xfId="63" applyNumberFormat="1" applyFont="1" applyFill="1" applyBorder="1" applyAlignment="1" applyProtection="1">
      <alignment vertical="center" wrapText="1"/>
      <protection/>
    </xf>
    <xf numFmtId="4" fontId="6" fillId="33" borderId="14" xfId="63" applyNumberFormat="1" applyFont="1" applyFill="1" applyBorder="1" applyAlignment="1" applyProtection="1">
      <alignment vertical="center" wrapText="1"/>
      <protection/>
    </xf>
    <xf numFmtId="4" fontId="8" fillId="33" borderId="14" xfId="63" applyNumberFormat="1" applyFont="1" applyFill="1" applyBorder="1" applyAlignment="1" applyProtection="1">
      <alignment vertical="center" wrapText="1"/>
      <protection/>
    </xf>
    <xf numFmtId="4" fontId="6" fillId="28" borderId="17" xfId="63" applyNumberFormat="1" applyFont="1" applyFill="1" applyBorder="1" applyAlignment="1" applyProtection="1">
      <alignment vertical="center" wrapText="1"/>
      <protection locked="0"/>
    </xf>
    <xf numFmtId="2" fontId="12" fillId="35" borderId="53" xfId="61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4" fontId="6" fillId="38" borderId="7" xfId="63" applyNumberFormat="1" applyFont="1" applyFill="1" applyBorder="1" applyAlignment="1" applyProtection="1">
      <alignment vertical="center" wrapText="1"/>
      <protection locked="0"/>
    </xf>
    <xf numFmtId="4" fontId="9" fillId="38" borderId="24" xfId="61" applyNumberFormat="1" applyFont="1" applyFill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6" fillId="0" borderId="24" xfId="63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19" xfId="50" applyFont="1" applyBorder="1">
      <alignment horizontal="center" vertical="center" wrapText="1"/>
      <protection/>
    </xf>
    <xf numFmtId="0" fontId="59" fillId="0" borderId="54" xfId="50" applyFont="1" applyBorder="1">
      <alignment horizontal="center" vertical="center" wrapText="1"/>
      <protection/>
    </xf>
    <xf numFmtId="0" fontId="59" fillId="0" borderId="38" xfId="50" applyFont="1" applyBorder="1">
      <alignment horizontal="center" vertical="center" wrapText="1"/>
      <protection/>
    </xf>
    <xf numFmtId="0" fontId="59" fillId="0" borderId="27" xfId="50" applyFont="1" applyBorder="1">
      <alignment horizontal="center" vertical="center" wrapText="1"/>
      <protection/>
    </xf>
    <xf numFmtId="0" fontId="59" fillId="0" borderId="55" xfId="50" applyFont="1" applyBorder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56" xfId="56" applyFont="1" applyBorder="1" applyAlignment="1">
      <alignment vertical="center" wrapText="1"/>
      <protection/>
    </xf>
    <xf numFmtId="0" fontId="6" fillId="0" borderId="57" xfId="56" applyFont="1" applyBorder="1" applyAlignment="1">
      <alignment horizontal="left" vertical="center" wrapText="1" inden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58" xfId="56" applyFont="1" applyBorder="1" applyAlignment="1">
      <alignment horizontal="left" vertical="center" wrapText="1" indent="1"/>
      <protection/>
    </xf>
    <xf numFmtId="0" fontId="8" fillId="0" borderId="33" xfId="56" applyFont="1" applyBorder="1" applyAlignment="1">
      <alignment horizontal="center" vertical="center" wrapText="1"/>
      <protection/>
    </xf>
    <xf numFmtId="0" fontId="8" fillId="0" borderId="59" xfId="56" applyFont="1" applyBorder="1" applyAlignment="1">
      <alignment vertical="center" wrapText="1"/>
      <protection/>
    </xf>
    <xf numFmtId="0" fontId="6" fillId="0" borderId="33" xfId="56" applyFont="1" applyBorder="1" applyAlignment="1">
      <alignment horizontal="center" vertical="center" wrapText="1"/>
      <protection/>
    </xf>
    <xf numFmtId="0" fontId="6" fillId="0" borderId="60" xfId="56" applyFont="1" applyBorder="1" applyAlignment="1">
      <alignment vertical="center" wrapText="1"/>
      <protection/>
    </xf>
    <xf numFmtId="0" fontId="6" fillId="0" borderId="31" xfId="56" applyFont="1" applyBorder="1" applyAlignment="1">
      <alignment horizontal="center" vertical="center" wrapText="1"/>
      <protection/>
    </xf>
    <xf numFmtId="0" fontId="6" fillId="0" borderId="45" xfId="56" applyFont="1" applyBorder="1" applyAlignment="1">
      <alignment horizontal="left" vertical="center" wrapText="1" inden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vertical="center" wrapText="1"/>
      <protection/>
    </xf>
    <xf numFmtId="0" fontId="6" fillId="0" borderId="7" xfId="62" applyFont="1" applyFill="1" applyBorder="1" applyAlignment="1">
      <alignment horizontal="center" vertical="center" wrapText="1"/>
      <protection/>
    </xf>
    <xf numFmtId="0" fontId="6" fillId="0" borderId="7" xfId="62" applyFont="1" applyFill="1" applyBorder="1" applyAlignment="1">
      <alignment horizontal="center" wrapText="1"/>
      <protection/>
    </xf>
    <xf numFmtId="0" fontId="6" fillId="0" borderId="24" xfId="62" applyFont="1" applyFill="1" applyBorder="1" applyAlignment="1">
      <alignment horizontal="center" wrapText="1"/>
      <protection/>
    </xf>
    <xf numFmtId="0" fontId="6" fillId="0" borderId="61" xfId="62" applyFont="1" applyFill="1" applyBorder="1" applyAlignment="1">
      <alignment horizontal="center" vertical="center"/>
      <protection/>
    </xf>
    <xf numFmtId="0" fontId="6" fillId="0" borderId="62" xfId="62" applyFont="1" applyFill="1" applyBorder="1" applyAlignment="1">
      <alignment vertical="center" wrapText="1"/>
      <protection/>
    </xf>
    <xf numFmtId="164" fontId="6" fillId="0" borderId="63" xfId="62" applyNumberFormat="1" applyFont="1" applyFill="1" applyBorder="1" applyAlignment="1">
      <alignment vertical="center"/>
      <protection/>
    </xf>
    <xf numFmtId="164" fontId="6" fillId="0" borderId="64" xfId="62" applyNumberFormat="1" applyFont="1" applyFill="1" applyBorder="1" applyAlignment="1">
      <alignment vertical="center"/>
      <protection/>
    </xf>
    <xf numFmtId="164" fontId="6" fillId="0" borderId="65" xfId="62" applyNumberFormat="1" applyFont="1" applyFill="1" applyBorder="1" applyAlignment="1">
      <alignment vertical="center"/>
      <protection/>
    </xf>
    <xf numFmtId="164" fontId="6" fillId="0" borderId="62" xfId="62" applyNumberFormat="1" applyFont="1" applyFill="1" applyBorder="1" applyAlignment="1">
      <alignment vertical="center"/>
      <protection/>
    </xf>
    <xf numFmtId="164" fontId="6" fillId="0" borderId="66" xfId="62" applyNumberFormat="1" applyFont="1" applyFill="1" applyBorder="1" applyAlignment="1">
      <alignment vertical="center"/>
      <protection/>
    </xf>
    <xf numFmtId="164" fontId="6" fillId="0" borderId="67" xfId="62" applyNumberFormat="1" applyFont="1" applyFill="1" applyBorder="1" applyAlignment="1">
      <alignment vertical="center"/>
      <protection/>
    </xf>
    <xf numFmtId="164" fontId="6" fillId="0" borderId="68" xfId="62" applyNumberFormat="1" applyFont="1" applyFill="1" applyBorder="1" applyAlignment="1">
      <alignment vertical="center"/>
      <protection/>
    </xf>
    <xf numFmtId="166" fontId="6" fillId="0" borderId="69" xfId="62" applyNumberFormat="1" applyFont="1" applyFill="1" applyBorder="1" applyAlignment="1">
      <alignment horizontal="center" vertical="center"/>
      <protection/>
    </xf>
    <xf numFmtId="166" fontId="6" fillId="0" borderId="70" xfId="62" applyNumberFormat="1" applyFont="1" applyFill="1" applyBorder="1" applyAlignment="1">
      <alignment vertical="center" wrapText="1"/>
      <protection/>
    </xf>
    <xf numFmtId="164" fontId="6" fillId="33" borderId="71" xfId="62" applyNumberFormat="1" applyFont="1" applyFill="1" applyBorder="1" applyAlignment="1">
      <alignment vertical="center"/>
      <protection/>
    </xf>
    <xf numFmtId="164" fontId="6" fillId="33" borderId="72" xfId="62" applyNumberFormat="1" applyFont="1" applyFill="1" applyBorder="1" applyAlignment="1">
      <alignment vertical="center"/>
      <protection/>
    </xf>
    <xf numFmtId="164" fontId="6" fillId="33" borderId="73" xfId="62" applyNumberFormat="1" applyFont="1" applyFill="1" applyBorder="1" applyAlignment="1">
      <alignment vertical="center"/>
      <protection/>
    </xf>
    <xf numFmtId="167" fontId="6" fillId="33" borderId="70" xfId="62" applyNumberFormat="1" applyFont="1" applyFill="1" applyBorder="1" applyAlignment="1">
      <alignment horizontal="center" vertical="center"/>
      <protection/>
    </xf>
    <xf numFmtId="9" fontId="6" fillId="33" borderId="74" xfId="68" applyFont="1" applyFill="1" applyBorder="1" applyAlignment="1">
      <alignment horizontal="center" vertical="center"/>
    </xf>
    <xf numFmtId="9" fontId="6" fillId="33" borderId="72" xfId="68" applyFont="1" applyFill="1" applyBorder="1" applyAlignment="1">
      <alignment horizontal="center" vertical="center"/>
    </xf>
    <xf numFmtId="9" fontId="6" fillId="33" borderId="73" xfId="68" applyFont="1" applyFill="1" applyBorder="1" applyAlignment="1">
      <alignment horizontal="center" vertical="center"/>
    </xf>
    <xf numFmtId="164" fontId="6" fillId="39" borderId="72" xfId="62" applyNumberFormat="1" applyFont="1" applyFill="1" applyBorder="1" applyAlignment="1">
      <alignment vertical="center"/>
      <protection/>
    </xf>
    <xf numFmtId="164" fontId="6" fillId="39" borderId="73" xfId="62" applyNumberFormat="1" applyFont="1" applyFill="1" applyBorder="1" applyAlignment="1">
      <alignment vertical="center"/>
      <protection/>
    </xf>
    <xf numFmtId="166" fontId="6" fillId="0" borderId="75" xfId="62" applyNumberFormat="1" applyFont="1" applyFill="1" applyBorder="1" applyAlignment="1">
      <alignment horizontal="center" vertical="center"/>
      <protection/>
    </xf>
    <xf numFmtId="166" fontId="6" fillId="0" borderId="76" xfId="62" applyNumberFormat="1" applyFont="1" applyFill="1" applyBorder="1" applyAlignment="1">
      <alignment vertical="center" wrapText="1"/>
      <protection/>
    </xf>
    <xf numFmtId="164" fontId="6" fillId="33" borderId="77" xfId="62" applyNumberFormat="1" applyFont="1" applyFill="1" applyBorder="1" applyAlignment="1">
      <alignment vertical="center"/>
      <protection/>
    </xf>
    <xf numFmtId="164" fontId="6" fillId="39" borderId="78" xfId="62" applyNumberFormat="1" applyFont="1" applyFill="1" applyBorder="1" applyAlignment="1">
      <alignment vertical="center"/>
      <protection/>
    </xf>
    <xf numFmtId="164" fontId="6" fillId="39" borderId="79" xfId="62" applyNumberFormat="1" applyFont="1" applyFill="1" applyBorder="1" applyAlignment="1">
      <alignment vertical="center"/>
      <protection/>
    </xf>
    <xf numFmtId="167" fontId="6" fillId="33" borderId="76" xfId="62" applyNumberFormat="1" applyFont="1" applyFill="1" applyBorder="1" applyAlignment="1">
      <alignment horizontal="center" vertical="center"/>
      <protection/>
    </xf>
    <xf numFmtId="9" fontId="6" fillId="33" borderId="80" xfId="68" applyFont="1" applyFill="1" applyBorder="1" applyAlignment="1">
      <alignment horizontal="center" vertical="center"/>
    </xf>
    <xf numFmtId="9" fontId="6" fillId="33" borderId="78" xfId="68" applyFont="1" applyFill="1" applyBorder="1" applyAlignment="1">
      <alignment horizontal="center" vertical="center"/>
    </xf>
    <xf numFmtId="9" fontId="6" fillId="33" borderId="79" xfId="68" applyFont="1" applyFill="1" applyBorder="1" applyAlignment="1">
      <alignment horizontal="center" vertical="center"/>
    </xf>
    <xf numFmtId="166" fontId="8" fillId="0" borderId="40" xfId="62" applyNumberFormat="1" applyFont="1" applyFill="1" applyBorder="1" applyAlignment="1">
      <alignment horizontal="center" vertical="center"/>
      <protection/>
    </xf>
    <xf numFmtId="166" fontId="8" fillId="0" borderId="7" xfId="62" applyNumberFormat="1" applyFont="1" applyFill="1" applyBorder="1" applyAlignment="1">
      <alignment vertical="center" wrapText="1"/>
      <protection/>
    </xf>
    <xf numFmtId="164" fontId="8" fillId="33" borderId="81" xfId="62" applyNumberFormat="1" applyFont="1" applyFill="1" applyBorder="1" applyAlignment="1">
      <alignment vertical="center"/>
      <protection/>
    </xf>
    <xf numFmtId="164" fontId="8" fillId="33" borderId="82" xfId="62" applyNumberFormat="1" applyFont="1" applyFill="1" applyBorder="1" applyAlignment="1">
      <alignment vertical="center"/>
      <protection/>
    </xf>
    <xf numFmtId="164" fontId="8" fillId="33" borderId="83" xfId="62" applyNumberFormat="1" applyFont="1" applyFill="1" applyBorder="1" applyAlignment="1">
      <alignment vertical="center"/>
      <protection/>
    </xf>
    <xf numFmtId="167" fontId="8" fillId="33" borderId="7" xfId="62" applyNumberFormat="1" applyFont="1" applyFill="1" applyBorder="1" applyAlignment="1">
      <alignment horizontal="center" vertical="center"/>
      <protection/>
    </xf>
    <xf numFmtId="9" fontId="8" fillId="33" borderId="84" xfId="68" applyFont="1" applyFill="1" applyBorder="1" applyAlignment="1">
      <alignment horizontal="center" vertical="center"/>
    </xf>
    <xf numFmtId="9" fontId="8" fillId="33" borderId="82" xfId="68" applyFont="1" applyFill="1" applyBorder="1" applyAlignment="1">
      <alignment horizontal="center" vertical="center"/>
    </xf>
    <xf numFmtId="9" fontId="8" fillId="33" borderId="83" xfId="68" applyFont="1" applyFill="1" applyBorder="1" applyAlignment="1">
      <alignment horizontal="center" vertical="center"/>
    </xf>
    <xf numFmtId="165" fontId="6" fillId="40" borderId="37" xfId="51" applyNumberFormat="1" applyFont="1" applyFill="1" applyBorder="1" applyAlignment="1" applyProtection="1">
      <alignment vertical="center"/>
      <protection locked="0"/>
    </xf>
    <xf numFmtId="165" fontId="6" fillId="33" borderId="36" xfId="51" applyNumberFormat="1" applyFont="1" applyFill="1" applyBorder="1" applyAlignment="1" applyProtection="1">
      <alignment vertical="center"/>
      <protection locked="0"/>
    </xf>
    <xf numFmtId="165" fontId="6" fillId="40" borderId="17" xfId="51" applyNumberFormat="1" applyFont="1" applyFill="1" applyBorder="1" applyAlignment="1" applyProtection="1">
      <alignment vertical="center"/>
      <protection locked="0"/>
    </xf>
    <xf numFmtId="165" fontId="6" fillId="40" borderId="16" xfId="51" applyNumberFormat="1" applyFont="1" applyFill="1" applyBorder="1" applyAlignment="1" applyProtection="1">
      <alignment vertical="center"/>
      <protection locked="0"/>
    </xf>
    <xf numFmtId="165" fontId="6" fillId="40" borderId="14" xfId="51" applyNumberFormat="1" applyFont="1" applyFill="1" applyBorder="1" applyAlignment="1" applyProtection="1">
      <alignment vertical="center"/>
      <protection locked="0"/>
    </xf>
    <xf numFmtId="165" fontId="6" fillId="40" borderId="7" xfId="51" applyNumberFormat="1" applyFont="1" applyFill="1" applyBorder="1" applyAlignment="1" applyProtection="1">
      <alignment vertical="center"/>
      <protection locked="0"/>
    </xf>
    <xf numFmtId="165" fontId="6" fillId="40" borderId="34" xfId="51" applyNumberFormat="1" applyFont="1" applyFill="1" applyBorder="1" applyAlignment="1" applyProtection="1">
      <alignment vertical="center"/>
      <protection locked="0"/>
    </xf>
    <xf numFmtId="165" fontId="6" fillId="33" borderId="30" xfId="74" applyNumberFormat="1" applyFont="1" applyBorder="1" applyAlignment="1">
      <alignment vertical="center"/>
      <protection/>
    </xf>
    <xf numFmtId="165" fontId="6" fillId="33" borderId="36" xfId="74" applyNumberFormat="1" applyFont="1" applyBorder="1" applyAlignment="1">
      <alignment vertical="center"/>
      <protection/>
    </xf>
    <xf numFmtId="164" fontId="19" fillId="33" borderId="71" xfId="62" applyNumberFormat="1" applyFont="1" applyFill="1" applyBorder="1" applyAlignment="1">
      <alignment vertical="center"/>
      <protection/>
    </xf>
    <xf numFmtId="164" fontId="19" fillId="33" borderId="72" xfId="62" applyNumberFormat="1" applyFont="1" applyFill="1" applyBorder="1" applyAlignment="1">
      <alignment vertical="center"/>
      <protection/>
    </xf>
    <xf numFmtId="164" fontId="19" fillId="33" borderId="73" xfId="62" applyNumberFormat="1" applyFont="1" applyFill="1" applyBorder="1" applyAlignment="1">
      <alignment vertical="center"/>
      <protection/>
    </xf>
    <xf numFmtId="165" fontId="6" fillId="33" borderId="13" xfId="51" applyNumberFormat="1" applyFont="1" applyFill="1" applyBorder="1" applyAlignment="1" applyProtection="1">
      <alignment vertical="center"/>
      <protection locked="0"/>
    </xf>
    <xf numFmtId="165" fontId="6" fillId="33" borderId="30" xfId="51" applyNumberFormat="1" applyFont="1" applyFill="1" applyBorder="1" applyAlignment="1" applyProtection="1">
      <alignment vertical="center"/>
      <protection locked="0"/>
    </xf>
    <xf numFmtId="165" fontId="6" fillId="40" borderId="35" xfId="51" applyNumberFormat="1" applyFont="1" applyFill="1" applyBorder="1" applyAlignment="1" applyProtection="1">
      <alignment vertical="center"/>
      <protection locked="0"/>
    </xf>
    <xf numFmtId="165" fontId="6" fillId="40" borderId="24" xfId="51" applyNumberFormat="1" applyFont="1" applyFill="1" applyBorder="1" applyAlignment="1" applyProtection="1">
      <alignment vertical="center"/>
      <protection locked="0"/>
    </xf>
    <xf numFmtId="165" fontId="6" fillId="40" borderId="25" xfId="51" applyNumberFormat="1" applyFont="1" applyFill="1" applyBorder="1" applyAlignment="1" applyProtection="1">
      <alignment vertical="center"/>
      <protection locked="0"/>
    </xf>
    <xf numFmtId="165" fontId="6" fillId="40" borderId="38" xfId="51" applyNumberFormat="1" applyFont="1" applyFill="1" applyBorder="1" applyAlignment="1" applyProtection="1">
      <alignment vertical="center"/>
      <protection locked="0"/>
    </xf>
    <xf numFmtId="165" fontId="6" fillId="40" borderId="27" xfId="51" applyNumberFormat="1" applyFont="1" applyFill="1" applyBorder="1" applyAlignment="1" applyProtection="1">
      <alignment vertical="center"/>
      <protection locked="0"/>
    </xf>
    <xf numFmtId="165" fontId="6" fillId="40" borderId="28" xfId="51" applyNumberFormat="1" applyFont="1" applyFill="1" applyBorder="1" applyAlignment="1" applyProtection="1">
      <alignment vertical="center"/>
      <protection locked="0"/>
    </xf>
    <xf numFmtId="165" fontId="8" fillId="33" borderId="85" xfId="74" applyNumberFormat="1" applyFont="1" applyBorder="1" applyAlignment="1">
      <alignment vertical="center"/>
      <protection/>
    </xf>
    <xf numFmtId="165" fontId="8" fillId="33" borderId="53" xfId="74" applyNumberFormat="1" applyFont="1" applyBorder="1" applyAlignment="1">
      <alignment vertical="center"/>
      <protection/>
    </xf>
    <xf numFmtId="0" fontId="6" fillId="0" borderId="7" xfId="62" applyFont="1" applyFill="1" applyBorder="1" applyAlignment="1">
      <alignment horizontal="center" vertical="center"/>
      <protection/>
    </xf>
    <xf numFmtId="0" fontId="6" fillId="0" borderId="7" xfId="62" applyFont="1" applyFill="1" applyBorder="1" applyAlignment="1">
      <alignment vertical="center" wrapText="1"/>
      <protection/>
    </xf>
    <xf numFmtId="164" fontId="6" fillId="0" borderId="7" xfId="62" applyNumberFormat="1" applyFont="1" applyFill="1" applyBorder="1" applyAlignment="1">
      <alignment vertical="center"/>
      <protection/>
    </xf>
    <xf numFmtId="166" fontId="6" fillId="0" borderId="7" xfId="62" applyNumberFormat="1" applyFont="1" applyFill="1" applyBorder="1" applyAlignment="1">
      <alignment horizontal="center" vertical="center"/>
      <protection/>
    </xf>
    <xf numFmtId="166" fontId="6" fillId="0" borderId="7" xfId="62" applyNumberFormat="1" applyFont="1" applyFill="1" applyBorder="1" applyAlignment="1">
      <alignment vertical="center" wrapText="1"/>
      <protection/>
    </xf>
    <xf numFmtId="164" fontId="6" fillId="33" borderId="7" xfId="62" applyNumberFormat="1" applyFont="1" applyFill="1" applyBorder="1" applyAlignment="1">
      <alignment vertical="center"/>
      <protection/>
    </xf>
    <xf numFmtId="167" fontId="6" fillId="33" borderId="7" xfId="62" applyNumberFormat="1" applyFont="1" applyFill="1" applyBorder="1" applyAlignment="1">
      <alignment horizontal="center" vertical="center"/>
      <protection/>
    </xf>
    <xf numFmtId="9" fontId="6" fillId="33" borderId="7" xfId="68" applyFont="1" applyFill="1" applyBorder="1" applyAlignment="1">
      <alignment horizontal="center" vertical="center"/>
    </xf>
    <xf numFmtId="166" fontId="8" fillId="0" borderId="7" xfId="62" applyNumberFormat="1" applyFont="1" applyFill="1" applyBorder="1" applyAlignment="1">
      <alignment horizontal="center" vertical="center"/>
      <protection/>
    </xf>
    <xf numFmtId="164" fontId="8" fillId="33" borderId="7" xfId="62" applyNumberFormat="1" applyFont="1" applyFill="1" applyBorder="1" applyAlignment="1">
      <alignment vertical="center"/>
      <protection/>
    </xf>
    <xf numFmtId="166" fontId="6" fillId="0" borderId="7" xfId="62" applyNumberFormat="1" applyFont="1" applyFill="1" applyBorder="1" applyAlignment="1">
      <alignment horizontal="left" vertical="center" wrapText="1" indent="1"/>
      <protection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64" fontId="6" fillId="40" borderId="7" xfId="62" applyNumberFormat="1" applyFont="1" applyFill="1" applyBorder="1" applyAlignment="1">
      <alignment vertical="center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0" fontId="6" fillId="0" borderId="7" xfId="63" applyFon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59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20" fillId="0" borderId="23" xfId="59" applyNumberFormat="1" applyFont="1" applyFill="1" applyBorder="1" applyAlignment="1" applyProtection="1">
      <alignment horizontal="center" vertical="center" wrapText="1"/>
      <protection/>
    </xf>
    <xf numFmtId="0" fontId="20" fillId="0" borderId="24" xfId="59" applyNumberFormat="1" applyFont="1" applyFill="1" applyBorder="1" applyAlignment="1" applyProtection="1">
      <alignment horizontal="center" vertical="center" wrapText="1"/>
      <protection/>
    </xf>
    <xf numFmtId="0" fontId="20" fillId="0" borderId="24" xfId="63" applyFont="1" applyBorder="1" applyAlignment="1" applyProtection="1">
      <alignment horizontal="center" vertical="center" wrapText="1"/>
      <protection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2" fillId="0" borderId="18" xfId="58" applyFont="1" applyBorder="1" applyAlignment="1" applyProtection="1">
      <alignment horizontal="center" vertical="center" wrapText="1"/>
      <protection/>
    </xf>
    <xf numFmtId="0" fontId="22" fillId="0" borderId="19" xfId="58" applyFont="1" applyBorder="1" applyAlignment="1" applyProtection="1">
      <alignment horizontal="center" vertical="center" wrapText="1"/>
      <protection/>
    </xf>
    <xf numFmtId="0" fontId="22" fillId="0" borderId="26" xfId="58" applyFont="1" applyBorder="1" applyAlignment="1" applyProtection="1">
      <alignment horizontal="center" vertical="center" wrapText="1"/>
      <protection/>
    </xf>
    <xf numFmtId="0" fontId="22" fillId="0" borderId="27" xfId="58" applyFont="1" applyBorder="1" applyAlignment="1" applyProtection="1">
      <alignment horizontal="center" vertical="center" wrapText="1"/>
      <protection/>
    </xf>
    <xf numFmtId="0" fontId="22" fillId="0" borderId="28" xfId="58" applyFont="1" applyBorder="1" applyAlignment="1" applyProtection="1">
      <alignment horizontal="center" vertical="center" wrapText="1"/>
      <protection/>
    </xf>
    <xf numFmtId="49" fontId="21" fillId="0" borderId="20" xfId="59" applyNumberFormat="1" applyFont="1" applyBorder="1" applyAlignment="1" applyProtection="1">
      <alignment horizontal="center" vertical="center" wrapText="1"/>
      <protection/>
    </xf>
    <xf numFmtId="0" fontId="21" fillId="0" borderId="20" xfId="59" applyFont="1" applyFill="1" applyBorder="1" applyAlignment="1" applyProtection="1">
      <alignment horizontal="left" vertical="center" wrapText="1"/>
      <protection/>
    </xf>
    <xf numFmtId="4" fontId="20" fillId="33" borderId="12" xfId="59" applyNumberFormat="1" applyFont="1" applyFill="1" applyBorder="1" applyAlignment="1" applyProtection="1">
      <alignment vertical="center"/>
      <protection/>
    </xf>
    <xf numFmtId="4" fontId="20" fillId="33" borderId="13" xfId="59" applyNumberFormat="1" applyFont="1" applyFill="1" applyBorder="1" applyAlignment="1" applyProtection="1">
      <alignment vertical="center"/>
      <protection/>
    </xf>
    <xf numFmtId="4" fontId="20" fillId="33" borderId="39" xfId="59" applyNumberFormat="1" applyFont="1" applyFill="1" applyBorder="1" applyAlignment="1" applyProtection="1">
      <alignment vertical="center"/>
      <protection/>
    </xf>
    <xf numFmtId="49" fontId="20" fillId="0" borderId="21" xfId="59" applyNumberFormat="1" applyFont="1" applyBorder="1" applyAlignment="1" applyProtection="1">
      <alignment horizontal="center" vertical="center" wrapText="1"/>
      <protection/>
    </xf>
    <xf numFmtId="0" fontId="20" fillId="0" borderId="21" xfId="59" applyFont="1" applyBorder="1" applyAlignment="1" applyProtection="1">
      <alignment horizontal="left" vertical="center" wrapText="1" indent="1"/>
      <protection/>
    </xf>
    <xf numFmtId="4" fontId="20" fillId="0" borderId="7" xfId="59" applyNumberFormat="1" applyFont="1" applyBorder="1" applyAlignment="1" applyProtection="1">
      <alignment vertical="center"/>
      <protection/>
    </xf>
    <xf numFmtId="4" fontId="20" fillId="33" borderId="7" xfId="59" applyNumberFormat="1" applyFont="1" applyFill="1" applyBorder="1" applyAlignment="1" applyProtection="1">
      <alignment vertical="center"/>
      <protection/>
    </xf>
    <xf numFmtId="4" fontId="20" fillId="33" borderId="14" xfId="59" applyNumberFormat="1" applyFont="1" applyFill="1" applyBorder="1" applyAlignment="1" applyProtection="1">
      <alignment vertical="center"/>
      <protection/>
    </xf>
    <xf numFmtId="0" fontId="20" fillId="0" borderId="21" xfId="59" applyFont="1" applyBorder="1" applyAlignment="1" applyProtection="1">
      <alignment horizontal="left" vertical="center" wrapText="1" indent="2"/>
      <protection/>
    </xf>
    <xf numFmtId="4" fontId="20" fillId="28" borderId="7" xfId="59" applyNumberFormat="1" applyFont="1" applyFill="1" applyBorder="1" applyAlignment="1" applyProtection="1">
      <alignment vertical="center"/>
      <protection locked="0"/>
    </xf>
    <xf numFmtId="4" fontId="20" fillId="0" borderId="14" xfId="59" applyNumberFormat="1" applyFont="1" applyBorder="1" applyAlignment="1" applyProtection="1">
      <alignment vertical="center"/>
      <protection/>
    </xf>
    <xf numFmtId="4" fontId="20" fillId="28" borderId="14" xfId="59" applyNumberFormat="1" applyFont="1" applyFill="1" applyBorder="1" applyAlignment="1" applyProtection="1">
      <alignment vertical="center"/>
      <protection locked="0"/>
    </xf>
    <xf numFmtId="0" fontId="20" fillId="35" borderId="21" xfId="59" applyFont="1" applyFill="1" applyBorder="1" applyAlignment="1" applyProtection="1">
      <alignment horizontal="left" vertical="center" wrapText="1" indent="3"/>
      <protection/>
    </xf>
    <xf numFmtId="0" fontId="20" fillId="35" borderId="21" xfId="59" applyFont="1" applyFill="1" applyBorder="1" applyAlignment="1" applyProtection="1">
      <alignment horizontal="left" vertical="center" wrapText="1" indent="1"/>
      <protection/>
    </xf>
    <xf numFmtId="49" fontId="20" fillId="0" borderId="22" xfId="59" applyNumberFormat="1" applyFont="1" applyBorder="1" applyAlignment="1" applyProtection="1">
      <alignment horizontal="center" vertical="center" wrapText="1"/>
      <protection/>
    </xf>
    <xf numFmtId="0" fontId="20" fillId="35" borderId="22" xfId="59" applyFont="1" applyFill="1" applyBorder="1" applyAlignment="1" applyProtection="1">
      <alignment horizontal="left" vertical="center" wrapText="1" indent="1"/>
      <protection/>
    </xf>
    <xf numFmtId="4" fontId="20" fillId="33" borderId="15" xfId="59" applyNumberFormat="1" applyFont="1" applyFill="1" applyBorder="1" applyAlignment="1" applyProtection="1">
      <alignment vertical="center"/>
      <protection/>
    </xf>
    <xf numFmtId="4" fontId="20" fillId="28" borderId="16" xfId="59" applyNumberFormat="1" applyFont="1" applyFill="1" applyBorder="1" applyAlignment="1" applyProtection="1">
      <alignment vertical="center"/>
      <protection locked="0"/>
    </xf>
    <xf numFmtId="4" fontId="20" fillId="28" borderId="17" xfId="59" applyNumberFormat="1" applyFont="1" applyFill="1" applyBorder="1" applyAlignment="1" applyProtection="1">
      <alignment vertical="center"/>
      <protection locked="0"/>
    </xf>
    <xf numFmtId="4" fontId="20" fillId="33" borderId="29" xfId="59" applyNumberFormat="1" applyFont="1" applyFill="1" applyBorder="1" applyAlignment="1" applyProtection="1">
      <alignment vertical="center"/>
      <protection/>
    </xf>
    <xf numFmtId="4" fontId="20" fillId="33" borderId="30" xfId="59" applyNumberFormat="1" applyFont="1" applyFill="1" applyBorder="1" applyAlignment="1" applyProtection="1">
      <alignment vertical="center"/>
      <protection/>
    </xf>
    <xf numFmtId="0" fontId="20" fillId="0" borderId="21" xfId="59" applyFont="1" applyFill="1" applyBorder="1" applyAlignment="1" applyProtection="1">
      <alignment horizontal="left" vertical="center" wrapText="1" indent="1"/>
      <protection/>
    </xf>
    <xf numFmtId="0" fontId="20" fillId="0" borderId="22" xfId="59" applyFont="1" applyFill="1" applyBorder="1" applyAlignment="1" applyProtection="1">
      <alignment horizontal="left" vertical="center" wrapText="1" indent="1"/>
      <protection/>
    </xf>
    <xf numFmtId="49" fontId="21" fillId="0" borderId="19" xfId="59" applyNumberFormat="1" applyFont="1" applyBorder="1" applyAlignment="1" applyProtection="1">
      <alignment horizontal="center" vertical="center" wrapText="1"/>
      <protection/>
    </xf>
    <xf numFmtId="0" fontId="21" fillId="0" borderId="19" xfId="59" applyFont="1" applyFill="1" applyBorder="1" applyAlignment="1" applyProtection="1">
      <alignment horizontal="left" vertical="center" wrapText="1"/>
      <protection/>
    </xf>
    <xf numFmtId="4" fontId="20" fillId="33" borderId="26" xfId="59" applyNumberFormat="1" applyFont="1" applyFill="1" applyBorder="1" applyAlignment="1" applyProtection="1">
      <alignment vertical="center"/>
      <protection/>
    </xf>
    <xf numFmtId="4" fontId="20" fillId="28" borderId="27" xfId="59" applyNumberFormat="1" applyFont="1" applyFill="1" applyBorder="1" applyAlignment="1" applyProtection="1">
      <alignment vertical="center"/>
      <protection locked="0"/>
    </xf>
    <xf numFmtId="4" fontId="20" fillId="28" borderId="28" xfId="59" applyNumberFormat="1" applyFont="1" applyFill="1" applyBorder="1" applyAlignment="1" applyProtection="1">
      <alignment vertical="center"/>
      <protection locked="0"/>
    </xf>
    <xf numFmtId="4" fontId="20" fillId="33" borderId="40" xfId="59" applyNumberFormat="1" applyFont="1" applyFill="1" applyBorder="1" applyAlignment="1" applyProtection="1">
      <alignment vertical="center"/>
      <protection/>
    </xf>
    <xf numFmtId="0" fontId="20" fillId="0" borderId="22" xfId="59" applyFont="1" applyBorder="1" applyAlignment="1" applyProtection="1">
      <alignment horizontal="left" vertical="center" wrapText="1" indent="1"/>
      <protection/>
    </xf>
    <xf numFmtId="4" fontId="20" fillId="33" borderId="16" xfId="59" applyNumberFormat="1" applyFont="1" applyFill="1" applyBorder="1" applyAlignment="1" applyProtection="1">
      <alignment vertical="center"/>
      <protection/>
    </xf>
    <xf numFmtId="4" fontId="20" fillId="33" borderId="17" xfId="59" applyNumberFormat="1" applyFont="1" applyFill="1" applyBorder="1" applyAlignment="1" applyProtection="1">
      <alignment vertical="center"/>
      <protection/>
    </xf>
    <xf numFmtId="0" fontId="61" fillId="0" borderId="87" xfId="0" applyFont="1" applyBorder="1" applyAlignment="1">
      <alignment/>
    </xf>
    <xf numFmtId="0" fontId="61" fillId="0" borderId="45" xfId="0" applyFont="1" applyBorder="1" applyAlignment="1">
      <alignment/>
    </xf>
    <xf numFmtId="0" fontId="61" fillId="0" borderId="89" xfId="0" applyFont="1" applyBorder="1" applyAlignment="1">
      <alignment/>
    </xf>
    <xf numFmtId="0" fontId="61" fillId="0" borderId="0" xfId="0" applyFont="1" applyAlignment="1">
      <alignment/>
    </xf>
    <xf numFmtId="0" fontId="61" fillId="0" borderId="86" xfId="0" applyFont="1" applyBorder="1" applyAlignment="1">
      <alignment/>
    </xf>
    <xf numFmtId="0" fontId="61" fillId="0" borderId="9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91" xfId="0" applyFont="1" applyBorder="1" applyAlignment="1">
      <alignment/>
    </xf>
    <xf numFmtId="0" fontId="61" fillId="0" borderId="88" xfId="0" applyFont="1" applyBorder="1" applyAlignment="1">
      <alignment/>
    </xf>
    <xf numFmtId="0" fontId="61" fillId="0" borderId="59" xfId="0" applyFont="1" applyBorder="1" applyAlignment="1">
      <alignment/>
    </xf>
    <xf numFmtId="0" fontId="61" fillId="0" borderId="92" xfId="0" applyFont="1" applyBorder="1" applyAlignment="1">
      <alignment/>
    </xf>
    <xf numFmtId="4" fontId="6" fillId="28" borderId="57" xfId="59" applyNumberFormat="1" applyFont="1" applyFill="1" applyBorder="1" applyAlignment="1" applyProtection="1">
      <alignment vertical="center"/>
      <protection locked="0"/>
    </xf>
    <xf numFmtId="4" fontId="6" fillId="28" borderId="40" xfId="59" applyNumberFormat="1" applyFont="1" applyFill="1" applyBorder="1" applyAlignment="1" applyProtection="1">
      <alignment vertical="center"/>
      <protection locked="0"/>
    </xf>
    <xf numFmtId="0" fontId="60" fillId="26" borderId="7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6" fillId="0" borderId="36" xfId="50" applyFont="1" applyBorder="1">
      <alignment horizontal="center" vertical="center" wrapText="1"/>
      <protection/>
    </xf>
    <xf numFmtId="0" fontId="6" fillId="0" borderId="13" xfId="50" applyFont="1" applyBorder="1">
      <alignment horizontal="center" vertical="center" wrapText="1"/>
      <protection/>
    </xf>
    <xf numFmtId="0" fontId="6" fillId="0" borderId="30" xfId="50" applyFont="1" applyBorder="1">
      <alignment horizontal="center" vertical="center" wrapText="1"/>
      <protection/>
    </xf>
    <xf numFmtId="0" fontId="6" fillId="0" borderId="20" xfId="50" applyFont="1" applyBorder="1">
      <alignment horizontal="center" vertical="center" wrapText="1"/>
      <protection/>
    </xf>
    <xf numFmtId="0" fontId="6" fillId="0" borderId="31" xfId="50" applyFont="1" applyBorder="1">
      <alignment horizontal="center" vertical="center" wrapText="1"/>
      <protection/>
    </xf>
    <xf numFmtId="0" fontId="6" fillId="0" borderId="60" xfId="50" applyFont="1" applyBorder="1">
      <alignment horizontal="center" vertical="center" wrapText="1"/>
      <protection/>
    </xf>
    <xf numFmtId="0" fontId="6" fillId="0" borderId="45" xfId="50" applyFont="1" applyBorder="1">
      <alignment horizontal="center" vertical="center" wrapText="1"/>
      <protection/>
    </xf>
    <xf numFmtId="0" fontId="6" fillId="0" borderId="94" xfId="59" applyNumberFormat="1" applyFont="1" applyFill="1" applyBorder="1" applyAlignment="1" applyProtection="1">
      <alignment horizontal="center" vertical="center"/>
      <protection/>
    </xf>
    <xf numFmtId="0" fontId="6" fillId="0" borderId="91" xfId="59" applyNumberFormat="1" applyFont="1" applyFill="1" applyBorder="1" applyAlignment="1" applyProtection="1">
      <alignment horizontal="center" vertical="center"/>
      <protection/>
    </xf>
    <xf numFmtId="0" fontId="6" fillId="0" borderId="94" xfId="59" applyNumberFormat="1" applyFont="1" applyFill="1" applyBorder="1" applyAlignment="1" applyProtection="1">
      <alignment horizontal="center" vertical="center" wrapText="1"/>
      <protection/>
    </xf>
    <xf numFmtId="0" fontId="6" fillId="0" borderId="91" xfId="59" applyNumberFormat="1" applyFont="1" applyFill="1" applyBorder="1" applyAlignment="1" applyProtection="1">
      <alignment horizontal="center" vertical="center" wrapText="1"/>
      <protection/>
    </xf>
    <xf numFmtId="0" fontId="6" fillId="0" borderId="29" xfId="59" applyNumberFormat="1" applyFont="1" applyFill="1" applyBorder="1" applyAlignment="1" applyProtection="1">
      <alignment horizontal="center" vertical="center" wrapText="1"/>
      <protection/>
    </xf>
    <xf numFmtId="0" fontId="6" fillId="0" borderId="13" xfId="59" applyNumberFormat="1" applyFont="1" applyFill="1" applyBorder="1" applyAlignment="1" applyProtection="1">
      <alignment horizontal="center" vertical="center" wrapText="1"/>
      <protection/>
    </xf>
    <xf numFmtId="0" fontId="6" fillId="0" borderId="30" xfId="59" applyNumberFormat="1" applyFont="1" applyFill="1" applyBorder="1" applyAlignment="1" applyProtection="1">
      <alignment horizontal="center" vertical="center" wrapText="1"/>
      <protection/>
    </xf>
    <xf numFmtId="0" fontId="47" fillId="26" borderId="40" xfId="0" applyFont="1" applyFill="1" applyBorder="1" applyAlignment="1">
      <alignment horizontal="center"/>
    </xf>
    <xf numFmtId="0" fontId="47" fillId="26" borderId="44" xfId="0" applyFont="1" applyFill="1" applyBorder="1" applyAlignment="1">
      <alignment horizontal="center"/>
    </xf>
    <xf numFmtId="0" fontId="47" fillId="26" borderId="57" xfId="0" applyFont="1" applyFill="1" applyBorder="1" applyAlignment="1">
      <alignment horizontal="center"/>
    </xf>
    <xf numFmtId="0" fontId="47" fillId="26" borderId="95" xfId="0" applyFont="1" applyFill="1" applyBorder="1" applyAlignment="1">
      <alignment horizontal="center"/>
    </xf>
    <xf numFmtId="0" fontId="47" fillId="26" borderId="49" xfId="0" applyFont="1" applyFill="1" applyBorder="1" applyAlignment="1">
      <alignment horizontal="center"/>
    </xf>
    <xf numFmtId="0" fontId="47" fillId="26" borderId="58" xfId="0" applyFont="1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6" fillId="0" borderId="96" xfId="59" applyNumberFormat="1" applyFont="1" applyFill="1" applyBorder="1" applyAlignment="1" applyProtection="1">
      <alignment horizontal="center" vertical="center"/>
      <protection/>
    </xf>
    <xf numFmtId="0" fontId="6" fillId="0" borderId="97" xfId="59" applyNumberFormat="1" applyFont="1" applyFill="1" applyBorder="1" applyAlignment="1" applyProtection="1">
      <alignment horizontal="center" vertical="center"/>
      <protection/>
    </xf>
    <xf numFmtId="0" fontId="6" fillId="0" borderId="98" xfId="59" applyNumberFormat="1" applyFont="1" applyFill="1" applyBorder="1" applyAlignment="1" applyProtection="1">
      <alignment horizontal="center" vertical="center" wrapText="1"/>
      <protection/>
    </xf>
    <xf numFmtId="0" fontId="47" fillId="26" borderId="7" xfId="0" applyFont="1" applyFill="1" applyBorder="1" applyAlignment="1">
      <alignment horizontal="center"/>
    </xf>
    <xf numFmtId="0" fontId="47" fillId="26" borderId="14" xfId="0" applyFont="1" applyFill="1" applyBorder="1" applyAlignment="1">
      <alignment horizontal="center"/>
    </xf>
    <xf numFmtId="0" fontId="47" fillId="26" borderId="16" xfId="0" applyFont="1" applyFill="1" applyBorder="1" applyAlignment="1">
      <alignment horizontal="center"/>
    </xf>
    <xf numFmtId="0" fontId="47" fillId="26" borderId="17" xfId="0" applyFont="1" applyFill="1" applyBorder="1" applyAlignment="1">
      <alignment horizontal="center"/>
    </xf>
    <xf numFmtId="0" fontId="60" fillId="26" borderId="40" xfId="0" applyFont="1" applyFill="1" applyBorder="1" applyAlignment="1">
      <alignment horizontal="center" vertical="center" wrapText="1"/>
    </xf>
    <xf numFmtId="0" fontId="60" fillId="26" borderId="44" xfId="0" applyFont="1" applyFill="1" applyBorder="1" applyAlignment="1">
      <alignment horizontal="center" vertical="center"/>
    </xf>
    <xf numFmtId="0" fontId="60" fillId="26" borderId="34" xfId="0" applyFont="1" applyFill="1" applyBorder="1" applyAlignment="1">
      <alignment horizontal="center" vertical="center"/>
    </xf>
    <xf numFmtId="0" fontId="60" fillId="26" borderId="40" xfId="0" applyFont="1" applyFill="1" applyBorder="1" applyAlignment="1">
      <alignment horizontal="center" vertical="center"/>
    </xf>
    <xf numFmtId="166" fontId="6" fillId="0" borderId="40" xfId="62" applyNumberFormat="1" applyFont="1" applyFill="1" applyBorder="1" applyAlignment="1">
      <alignment horizontal="center" vertical="center" wrapText="1"/>
      <protection/>
    </xf>
    <xf numFmtId="166" fontId="6" fillId="0" borderId="44" xfId="62" applyNumberFormat="1" applyFont="1" applyFill="1" applyBorder="1" applyAlignment="1">
      <alignment horizontal="center" vertical="center" wrapText="1"/>
      <protection/>
    </xf>
    <xf numFmtId="166" fontId="6" fillId="0" borderId="34" xfId="62" applyNumberFormat="1" applyFont="1" applyFill="1" applyBorder="1" applyAlignment="1">
      <alignment horizontal="center" vertical="center" wrapText="1"/>
      <protection/>
    </xf>
    <xf numFmtId="166" fontId="8" fillId="0" borderId="40" xfId="62" applyNumberFormat="1" applyFont="1" applyFill="1" applyBorder="1" applyAlignment="1">
      <alignment horizontal="center" vertical="center" wrapText="1"/>
      <protection/>
    </xf>
    <xf numFmtId="166" fontId="8" fillId="0" borderId="44" xfId="62" applyNumberFormat="1" applyFont="1" applyFill="1" applyBorder="1" applyAlignment="1">
      <alignment horizontal="center" vertical="center" wrapText="1"/>
      <protection/>
    </xf>
    <xf numFmtId="166" fontId="8" fillId="0" borderId="34" xfId="62" applyNumberFormat="1" applyFont="1" applyFill="1" applyBorder="1" applyAlignment="1">
      <alignment horizontal="center" vertical="center" wrapText="1"/>
      <protection/>
    </xf>
    <xf numFmtId="0" fontId="6" fillId="0" borderId="7" xfId="62" applyFont="1" applyFill="1" applyBorder="1" applyAlignment="1">
      <alignment horizontal="center" vertical="center" wrapText="1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6" fillId="0" borderId="44" xfId="62" applyFont="1" applyFill="1" applyBorder="1" applyAlignment="1">
      <alignment horizontal="center" vertical="center" wrapText="1"/>
      <protection/>
    </xf>
    <xf numFmtId="0" fontId="6" fillId="0" borderId="34" xfId="62" applyFont="1" applyFill="1" applyBorder="1" applyAlignment="1">
      <alignment horizontal="center" vertical="center" wrapText="1"/>
      <protection/>
    </xf>
    <xf numFmtId="49" fontId="6" fillId="0" borderId="23" xfId="63" applyNumberFormat="1" applyFont="1" applyBorder="1" applyAlignment="1" applyProtection="1">
      <alignment horizontal="center" vertical="center" wrapText="1"/>
      <protection/>
    </xf>
    <xf numFmtId="49" fontId="6" fillId="0" borderId="99" xfId="63" applyNumberFormat="1" applyFont="1" applyBorder="1" applyAlignment="1" applyProtection="1">
      <alignment horizontal="center" vertical="center" wrapText="1"/>
      <protection/>
    </xf>
    <xf numFmtId="49" fontId="6" fillId="0" borderId="41" xfId="63" applyNumberFormat="1" applyFont="1" applyBorder="1" applyAlignment="1" applyProtection="1">
      <alignment horizontal="center" vertical="center" wrapText="1"/>
      <protection/>
    </xf>
    <xf numFmtId="0" fontId="6" fillId="36" borderId="24" xfId="63" applyFont="1" applyFill="1" applyBorder="1" applyAlignment="1" applyProtection="1">
      <alignment horizontal="center" vertical="center" wrapText="1"/>
      <protection locked="0"/>
    </xf>
    <xf numFmtId="0" fontId="6" fillId="36" borderId="46" xfId="63" applyFont="1" applyFill="1" applyBorder="1" applyAlignment="1" applyProtection="1">
      <alignment horizontal="center" vertical="center" wrapText="1"/>
      <protection locked="0"/>
    </xf>
    <xf numFmtId="0" fontId="6" fillId="36" borderId="100" xfId="63" applyFont="1" applyFill="1" applyBorder="1" applyAlignment="1" applyProtection="1">
      <alignment horizontal="center" vertical="center" wrapText="1"/>
      <protection locked="0"/>
    </xf>
    <xf numFmtId="0" fontId="8" fillId="41" borderId="7" xfId="63" applyFont="1" applyFill="1" applyBorder="1" applyAlignment="1" applyProtection="1">
      <alignment horizontal="center" vertical="center"/>
      <protection/>
    </xf>
    <xf numFmtId="0" fontId="56" fillId="0" borderId="93" xfId="0" applyFont="1" applyFill="1" applyBorder="1" applyAlignment="1">
      <alignment horizontal="center"/>
    </xf>
    <xf numFmtId="0" fontId="6" fillId="0" borderId="29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23" xfId="63" applyFont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7" xfId="63" applyFont="1" applyFill="1" applyBorder="1" applyAlignment="1" applyProtection="1">
      <alignment horizontal="center" vertical="center" wrapText="1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7" xfId="63" applyFont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0" fontId="6" fillId="0" borderId="30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56" fillId="0" borderId="93" xfId="0" applyFont="1" applyBorder="1" applyAlignment="1">
      <alignment horizontal="center"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2" fillId="26" borderId="40" xfId="0" applyFont="1" applyFill="1" applyBorder="1" applyAlignment="1">
      <alignment horizontal="center"/>
    </xf>
    <xf numFmtId="0" fontId="62" fillId="26" borderId="44" xfId="0" applyFont="1" applyFill="1" applyBorder="1" applyAlignment="1">
      <alignment horizontal="center"/>
    </xf>
    <xf numFmtId="0" fontId="62" fillId="26" borderId="57" xfId="0" applyFont="1" applyFill="1" applyBorder="1" applyAlignment="1">
      <alignment horizontal="center"/>
    </xf>
    <xf numFmtId="0" fontId="62" fillId="26" borderId="95" xfId="0" applyFont="1" applyFill="1" applyBorder="1" applyAlignment="1">
      <alignment horizontal="center"/>
    </xf>
    <xf numFmtId="0" fontId="62" fillId="26" borderId="49" xfId="0" applyFont="1" applyFill="1" applyBorder="1" applyAlignment="1">
      <alignment horizontal="center"/>
    </xf>
    <xf numFmtId="0" fontId="62" fillId="26" borderId="58" xfId="0" applyFont="1" applyFill="1" applyBorder="1" applyAlignment="1">
      <alignment horizontal="center"/>
    </xf>
    <xf numFmtId="0" fontId="20" fillId="0" borderId="94" xfId="59" applyNumberFormat="1" applyFont="1" applyFill="1" applyBorder="1" applyAlignment="1" applyProtection="1">
      <alignment horizontal="center" vertical="center"/>
      <protection/>
    </xf>
    <xf numFmtId="0" fontId="20" fillId="0" borderId="91" xfId="59" applyNumberFormat="1" applyFont="1" applyFill="1" applyBorder="1" applyAlignment="1" applyProtection="1">
      <alignment horizontal="center" vertical="center"/>
      <protection/>
    </xf>
    <xf numFmtId="0" fontId="20" fillId="0" borderId="94" xfId="59" applyNumberFormat="1" applyFont="1" applyFill="1" applyBorder="1" applyAlignment="1" applyProtection="1">
      <alignment horizontal="center" vertical="center" wrapText="1"/>
      <protection/>
    </xf>
    <xf numFmtId="0" fontId="20" fillId="0" borderId="91" xfId="59" applyNumberFormat="1" applyFont="1" applyFill="1" applyBorder="1" applyAlignment="1" applyProtection="1">
      <alignment horizontal="center" vertical="center" wrapText="1"/>
      <protection/>
    </xf>
    <xf numFmtId="0" fontId="21" fillId="0" borderId="29" xfId="59" applyNumberFormat="1" applyFont="1" applyFill="1" applyBorder="1" applyAlignment="1" applyProtection="1">
      <alignment horizontal="center" vertical="center" wrapText="1"/>
      <protection/>
    </xf>
    <xf numFmtId="0" fontId="21" fillId="0" borderId="13" xfId="59" applyNumberFormat="1" applyFont="1" applyFill="1" applyBorder="1" applyAlignment="1" applyProtection="1">
      <alignment horizontal="center" vertical="center" wrapText="1"/>
      <protection/>
    </xf>
    <xf numFmtId="0" fontId="21" fillId="0" borderId="30" xfId="59" applyNumberFormat="1" applyFont="1" applyFill="1" applyBorder="1" applyAlignment="1" applyProtection="1">
      <alignment horizontal="center" vertical="center" wrapText="1"/>
      <protection/>
    </xf>
    <xf numFmtId="0" fontId="8" fillId="0" borderId="29" xfId="59" applyNumberFormat="1" applyFont="1" applyFill="1" applyBorder="1" applyAlignment="1" applyProtection="1">
      <alignment horizontal="center" vertical="center" wrapText="1"/>
      <protection/>
    </xf>
    <xf numFmtId="0" fontId="8" fillId="0" borderId="13" xfId="59" applyNumberFormat="1" applyFont="1" applyFill="1" applyBorder="1" applyAlignment="1" applyProtection="1">
      <alignment horizontal="center" vertical="center" wrapText="1"/>
      <protection/>
    </xf>
    <xf numFmtId="0" fontId="8" fillId="0" borderId="30" xfId="59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Обычный_FORM3.1" xfId="58"/>
    <cellStyle name="Обычный_methodics230802-pril1-3" xfId="59"/>
    <cellStyle name="Обычный_Котёл Сбыты" xfId="60"/>
    <cellStyle name="Обычный_Котёл Сети_Форма 46 - передача" xfId="61"/>
    <cellStyle name="Обычный_МООО Яшалтинские коммунальные системы П1.3-1.6 2009 11 дек" xfId="62"/>
    <cellStyle name="Обычный_Образец шаблона Сетевые организации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ормула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80;&#1087;-&#1076;&#1077;&#1085;&#1080;&#1089;\Desktop\&#1054;&#1095;&#1077;&#1090;&#1099;%20&#1074;%20&#1043;&#1050;&#1058;%20&#1056;&#1041;%20&#1080;%20&#1060;&#1057;&#1058;\KOTEL_NET_PLAN\&#1043;&#1048;&#1055;-&#1069;&#1083;&#1077;&#1082;&#1090;&#1088;&#1086;\KOTEL.NET.PLAN.2.0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2012</v>
          </cell>
        </row>
      </sheetData>
      <sheetData sheetId="8"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9">
        <row r="127">
          <cell r="A127" t="str">
            <v>«БашРЭС-Нефтекамск»</v>
          </cell>
          <cell r="H127" t="str">
            <v>ОАО "Межрегионэнергосбыт"</v>
          </cell>
          <cell r="AR127" t="str">
            <v>ОАО "Межрегионэнергосбыт"</v>
          </cell>
        </row>
        <row r="128">
          <cell r="A128" t="str">
            <v>Арланское нефтепроводное управление филиал ОАО "Уралсибнефтепровод" (ЛПДС "Калтасы")</v>
          </cell>
          <cell r="H128" t="str">
            <v>ОАО "Сибурэнергоменеджмент"</v>
          </cell>
          <cell r="AR128" t="str">
            <v>ОАО "Сибурэнергоменеджмент"</v>
          </cell>
        </row>
        <row r="129">
          <cell r="A129" t="str">
            <v>Благоварское МУП "Энергетик" РБ</v>
          </cell>
          <cell r="H129" t="str">
            <v>ОАО "Уралтранснефтепродукт"</v>
          </cell>
          <cell r="AR129" t="str">
            <v>ОАО "Уралтранснефтепродукт"</v>
          </cell>
        </row>
        <row r="130">
          <cell r="A130" t="str">
            <v>Горьковская железная дорога</v>
          </cell>
          <cell r="H130" t="str">
            <v>ОАО "Энергосбытовая компания Московской области"</v>
          </cell>
          <cell r="AR130" t="str">
            <v>ОАО "Энергосбытовая компания Московской области"</v>
          </cell>
        </row>
        <row r="131">
          <cell r="A131" t="str">
            <v>ГУП "Опытный завод Академии Наук РБ"</v>
          </cell>
          <cell r="H131" t="str">
            <v>Общество с ограниченной ответственностью "АРСТЭМ-ЭнергоТрейд", г.Екатеринбург</v>
          </cell>
          <cell r="AR131" t="str">
            <v>Общество с ограниченной ответственностью "АРСТЭМ-ЭнергоТрейд", г.Екатеринбург</v>
          </cell>
        </row>
        <row r="132">
          <cell r="A132" t="str">
            <v>ЗАО "Электросеть"</v>
          </cell>
          <cell r="H132" t="str">
            <v>Общество с ограниченной ответственностью «Комплексэнергосервис»</v>
          </cell>
          <cell r="AR132" t="str">
            <v>Общество с ограниченной ответственностью «Комплексэнергосервис»</v>
          </cell>
        </row>
        <row r="133">
          <cell r="A133" t="str">
            <v>ЗАО «Электросеть»</v>
          </cell>
          <cell r="H133" t="str">
            <v>ООО "Башкирэнерготрейд"</v>
          </cell>
          <cell r="AR133" t="str">
            <v>ООО "Башкирэнерготрейд"</v>
          </cell>
        </row>
        <row r="134">
          <cell r="A134" t="str">
            <v>Куйбышевская дирекция по энергообеспечению - структурное подразделение Трансэнерго - филиала ОАО "РЖД"</v>
          </cell>
          <cell r="H134" t="str">
            <v>ООО "Жилищник" г. Ишимбай</v>
          </cell>
          <cell r="AR134" t="str">
            <v>ООО "Жилищник" г. Ишимбай</v>
          </cell>
        </row>
        <row r="135">
          <cell r="A135" t="str">
            <v>МУП "Белорецкие городские электрические сети"</v>
          </cell>
          <cell r="H135" t="str">
            <v>ООО "ЖЭУ-5" г. Ишимбай</v>
          </cell>
          <cell r="AR135" t="str">
            <v>ООО "ЖЭУ-5" г. Ишимбай</v>
          </cell>
        </row>
        <row r="136">
          <cell r="A136" t="str">
            <v>МУП "Дюртюлинские электрические и тепловые сети"</v>
          </cell>
          <cell r="H136" t="str">
            <v>ООО "МЕЧЕЛ-ЭНЕРГО"</v>
          </cell>
          <cell r="AR136" t="str">
            <v>ООО "МЕЧЕЛ-ЭНЕРГО"</v>
          </cell>
        </row>
        <row r="137">
          <cell r="A137" t="str">
            <v>МУП "ЖКХ" г.Межгорье</v>
          </cell>
          <cell r="H137" t="str">
            <v>ООО "Региональная энергосбытовая компания" (ОПП)</v>
          </cell>
          <cell r="AR137" t="str">
            <v>ООО "Региональная энергосбытовая компания" (ОПП)</v>
          </cell>
        </row>
        <row r="138">
          <cell r="A138" t="str">
            <v>МУП "Ишимбайэлектросети" РБ</v>
          </cell>
          <cell r="H138" t="str">
            <v>ООО "Русэнергоресурс"</v>
          </cell>
          <cell r="AR138" t="str">
            <v>ООО "Русэнергоресурс"</v>
          </cell>
        </row>
        <row r="139">
          <cell r="A139" t="str">
            <v>МУП "Малоязовские электрические сети"</v>
          </cell>
          <cell r="H139" t="str">
            <v>ООО "РУСЭНЕРГОСБЫТ"</v>
          </cell>
          <cell r="AR139" t="str">
            <v>ООО "РУСЭНЕРГОСБЫТ"</v>
          </cell>
        </row>
        <row r="140">
          <cell r="A140" t="str">
            <v>МУП "Нефтекамское межрайонное предприятие электрических сетей"</v>
          </cell>
          <cell r="H140" t="str">
            <v>ООО "Энергетическая сбытовая компания Башкортостана"</v>
          </cell>
          <cell r="AR140" t="str">
            <v>ООО "Энергетическая сбытовая компания Башкортостана"</v>
          </cell>
        </row>
        <row r="141">
          <cell r="A141" t="str">
            <v>МУП "ПЖКУ" администрации МР Кигинский р-н</v>
          </cell>
          <cell r="H141" t="str">
            <v>Отделение "Башкирское" филиал "Уральский" ОАО "Оборонэнергосбыт"</v>
          </cell>
          <cell r="AR141" t="str">
            <v>Отделение "Башкирское" филиал "Уральский" ОАО "Оборонэнергосбыт"</v>
          </cell>
        </row>
        <row r="142">
          <cell r="A142" t="str">
            <v>МУП "Тепловодоснабжение"</v>
          </cell>
          <cell r="H142" t="str">
            <v>Открытое акционерное общество "ГТ-ТЭЦ Энерго", г.Москва</v>
          </cell>
          <cell r="AR142" t="str">
            <v>Открытое акционерное общество "ГТ-ТЭЦ Энерго", г.Москва</v>
          </cell>
        </row>
        <row r="143">
          <cell r="A143" t="str">
            <v>МУП "Теплосеть" МР Архангельский район</v>
          </cell>
          <cell r="AR143" t="str">
            <v>Прочие конечные потребители</v>
          </cell>
        </row>
        <row r="144">
          <cell r="A144" t="str">
            <v>МУП "Чекмагушэлектросеть"</v>
          </cell>
        </row>
        <row r="145">
          <cell r="A145" t="str">
            <v>МУП "Чишмыэнергосервис"</v>
          </cell>
        </row>
        <row r="146">
          <cell r="A146" t="str">
            <v>МУП "Электрические сети" г. Бирск РБ</v>
          </cell>
        </row>
        <row r="147">
          <cell r="A147" t="str">
            <v>МУП "Электрические сети" ГО г.Стерлитамак</v>
          </cell>
        </row>
        <row r="148">
          <cell r="A148" t="str">
            <v>МУП "Электросети"</v>
          </cell>
        </row>
        <row r="149">
          <cell r="A149" t="str">
            <v>МУП "Энергетик" Миякинских ТиЭС МР Миякинский район РБ</v>
          </cell>
        </row>
        <row r="150">
          <cell r="A150" t="str">
            <v>МУП Электрические сети го г.Салават</v>
          </cell>
        </row>
        <row r="151">
          <cell r="A151" t="str">
            <v>ОАО "28 электрическая сеть"</v>
          </cell>
        </row>
        <row r="152">
          <cell r="A152" t="str">
            <v>ОАО "Балтачевское Сельэнерго"</v>
          </cell>
        </row>
        <row r="153">
          <cell r="A153" t="str">
            <v>ОАО "Башкомснаб"</v>
          </cell>
        </row>
        <row r="154">
          <cell r="A154" t="str">
            <v>ОАО "Белебеевский завод "Автонормаль"</v>
          </cell>
        </row>
        <row r="155">
          <cell r="A155" t="str">
            <v>ОАО "Иглинские ЭС"</v>
          </cell>
        </row>
        <row r="156">
          <cell r="A156" t="str">
            <v>ОАО "Каустик"</v>
          </cell>
        </row>
        <row r="157">
          <cell r="A157" t="str">
            <v>ОАО "Международный аэропорт "Уфа"</v>
          </cell>
        </row>
        <row r="158">
          <cell r="A158" t="str">
            <v>ОАО "Мелеузовские минеральные удобрения"</v>
          </cell>
        </row>
        <row r="159">
          <cell r="A159" t="str">
            <v>ОАО "Нефтекамский автозавод"</v>
          </cell>
        </row>
        <row r="160">
          <cell r="A160" t="str">
            <v>ОАО "Ново-Уфимский нефтеперерабатывающий завод"</v>
          </cell>
        </row>
        <row r="161">
          <cell r="A161" t="str">
            <v>ОАО "Октябрьские электрические сети"</v>
          </cell>
        </row>
        <row r="162">
          <cell r="A162" t="str">
            <v>ОАО "Трест Уфагражданстрой"</v>
          </cell>
        </row>
        <row r="163">
          <cell r="A163" t="str">
            <v>ОАО "Туймазинские городские электрические сети"</v>
          </cell>
        </row>
        <row r="164">
          <cell r="A164" t="str">
            <v>ОАО "УПТШФ им.8 Марта г. Уфа</v>
          </cell>
        </row>
        <row r="165">
          <cell r="A165" t="str">
            <v>ОАО "Уралсибнефтепровод"</v>
          </cell>
        </row>
        <row r="166">
          <cell r="A166" t="str">
            <v>ОАО "Уралтранснефтепродукт"</v>
          </cell>
        </row>
        <row r="167">
          <cell r="A167" t="str">
            <v>ОАО "Уфанефтехим"</v>
          </cell>
        </row>
        <row r="168">
          <cell r="A168" t="str">
            <v>ОАО "Уфаоргсинтез"</v>
          </cell>
        </row>
        <row r="169">
          <cell r="A169" t="str">
            <v>ОАО "Уфимский мясоконсервный комбинат"</v>
          </cell>
        </row>
        <row r="170">
          <cell r="A170" t="str">
            <v>ОАО "Уфимский нефтеперерабатывающий завод"</v>
          </cell>
        </row>
        <row r="171">
          <cell r="A171" t="str">
            <v>ОАО "Уфимский хлопчато-бумажный комбинат"</v>
          </cell>
        </row>
        <row r="172">
          <cell r="A172" t="str">
            <v>ОАО "Уфимское карьероуправление"</v>
          </cell>
        </row>
        <row r="173">
          <cell r="A173" t="str">
            <v>ОАО "Уфимское моторостроительное производственное объединение"</v>
          </cell>
        </row>
        <row r="174">
          <cell r="A174" t="str">
            <v>ОАО "Учалинские электрические сети"</v>
          </cell>
        </row>
        <row r="175">
          <cell r="A175" t="str">
            <v>ОАО "ФСК ЕЭС"</v>
          </cell>
        </row>
        <row r="176">
          <cell r="A176" t="str">
            <v>ОАО ТК "Октябрьский"</v>
          </cell>
        </row>
        <row r="177">
          <cell r="A177" t="str">
            <v>ОАО УПО "Геофизприбор"</v>
          </cell>
        </row>
        <row r="178">
          <cell r="A178" t="str">
            <v>ООО "Абзаково"</v>
          </cell>
        </row>
        <row r="179">
          <cell r="A179" t="str">
            <v>ООО "Альшеевские тепловые сети"</v>
          </cell>
        </row>
        <row r="180">
          <cell r="A180" t="str">
            <v>ООО "Альшеевские тепловые сети"</v>
          </cell>
        </row>
        <row r="181">
          <cell r="A181" t="str">
            <v>ООО "Аскаровское ЖРЭУ" (центральная котельная) МР Абзелиловский район РБ</v>
          </cell>
        </row>
        <row r="182">
          <cell r="A182" t="str">
            <v>ООО "Аскинские электрические сети"</v>
          </cell>
        </row>
        <row r="183">
          <cell r="A183" t="str">
            <v>ООО "Башкирская сетевая компания"</v>
          </cell>
        </row>
        <row r="184">
          <cell r="A184" t="str">
            <v>ООО "Башкирские распределительные электрические сети"</v>
          </cell>
        </row>
        <row r="185">
          <cell r="A185" t="str">
            <v>ООО "Башнефть-Добыча"</v>
          </cell>
        </row>
        <row r="186">
          <cell r="A186" t="str">
            <v>ООО "Белебеевские городские электрические сети"</v>
          </cell>
        </row>
        <row r="187">
          <cell r="A187" t="str">
            <v>ООО "Белебеевские городские электрические сети"</v>
          </cell>
        </row>
        <row r="188">
          <cell r="A188" t="str">
            <v>ООО "Бижбулякэнергосервис"</v>
          </cell>
        </row>
        <row r="189">
          <cell r="A189" t="str">
            <v>ООО "Верхнетатышлинские электрические сети, жилье и благоустройство"</v>
          </cell>
        </row>
        <row r="190">
          <cell r="A190" t="str">
            <v>ООО "ГИП-Электро"</v>
          </cell>
        </row>
        <row r="191">
          <cell r="A191" t="str">
            <v>ООО "Давлекановская сетевая компания"</v>
          </cell>
        </row>
        <row r="192">
          <cell r="A192" t="str">
            <v>ООО "Жилищник" г. Ишимбай</v>
          </cell>
        </row>
        <row r="193">
          <cell r="A193" t="str">
            <v>ООО "ЖКХ Павловка" МР Нуримановский район РБ</v>
          </cell>
        </row>
        <row r="194">
          <cell r="A194" t="str">
            <v>ООО "ЖЭУ-1" г. Ишимбай</v>
          </cell>
        </row>
        <row r="195">
          <cell r="A195" t="str">
            <v>ООО "ЖЭУ-2" г. Ишимбай</v>
          </cell>
        </row>
        <row r="196">
          <cell r="A196" t="str">
            <v>ООО "ЖЭУ-4" г. Ишимбай</v>
          </cell>
        </row>
        <row r="197">
          <cell r="A197" t="str">
            <v>ООО "ЖЭУ-5" г. Ишимбай</v>
          </cell>
        </row>
        <row r="198">
          <cell r="A198" t="str">
            <v>ООО "Зилаирское Сельэнерго"</v>
          </cell>
        </row>
        <row r="199">
          <cell r="A199" t="str">
            <v>ООО "ИждрилТехСервис"</v>
          </cell>
        </row>
        <row r="200">
          <cell r="A200" t="str">
            <v>ООО "Кармаскалинсксельхозэнерго"</v>
          </cell>
        </row>
        <row r="201">
          <cell r="A201" t="str">
            <v>ООО "Коммунтехсервис" МР Караидельский район</v>
          </cell>
        </row>
        <row r="202">
          <cell r="A202" t="str">
            <v>ООО "Компания "Альфа-Н"</v>
          </cell>
        </row>
        <row r="203">
          <cell r="A203" t="str">
            <v>ООО "Компания "Беринг"</v>
          </cell>
        </row>
        <row r="204">
          <cell r="A204" t="str">
            <v>ООО "КомЭнергоСервис"</v>
          </cell>
        </row>
        <row r="205">
          <cell r="A205" t="str">
            <v>ООО "Лев"</v>
          </cell>
        </row>
        <row r="206">
          <cell r="A206" t="str">
            <v>ООО "НУР - ПЛЮС"</v>
          </cell>
        </row>
        <row r="207">
          <cell r="A207" t="str">
            <v>ООО "Партнер"</v>
          </cell>
        </row>
        <row r="208">
          <cell r="A208" t="str">
            <v>ООО "ПЖКХ Мишкинское"</v>
          </cell>
        </row>
        <row r="209">
          <cell r="A209" t="str">
            <v>ООО "Раевсахар"</v>
          </cell>
        </row>
        <row r="210">
          <cell r="A210" t="str">
            <v>ООО "Сельэнерго"</v>
          </cell>
        </row>
        <row r="211">
          <cell r="A211" t="str">
            <v>ООО "СтройСнабСервис" ДО ОАО "Стронег"</v>
          </cell>
        </row>
        <row r="212">
          <cell r="A212" t="str">
            <v>ООО "ТАРК"</v>
          </cell>
        </row>
        <row r="213">
          <cell r="A213" t="str">
            <v>ООО "Теплоэлектросеть" МР Кушнаренковский район РБ</v>
          </cell>
        </row>
        <row r="214">
          <cell r="A214" t="str">
            <v>ООО "Теплоэнерго" Федоровского района РБ</v>
          </cell>
        </row>
        <row r="215">
          <cell r="A215" t="str">
            <v>ООО "УралЭнерго"</v>
          </cell>
        </row>
        <row r="216">
          <cell r="A216" t="str">
            <v>ООО "Уют" МР Илишевский район</v>
          </cell>
        </row>
        <row r="217">
          <cell r="A217" t="str">
            <v>ООО "Электрические сети"</v>
          </cell>
        </row>
        <row r="218">
          <cell r="A218" t="str">
            <v>ООО "Энергия-плюс"</v>
          </cell>
        </row>
        <row r="219">
          <cell r="A219" t="str">
            <v>ООО "ЭнергоСнаб"</v>
          </cell>
        </row>
        <row r="220">
          <cell r="A220" t="str">
            <v>ООО "Юмагузинский "Жилсервис"</v>
          </cell>
        </row>
        <row r="221">
          <cell r="A221" t="str">
            <v>ООО "Янаульские электрические сети"</v>
          </cell>
        </row>
        <row r="222">
          <cell r="A222" t="str">
            <v>ООО «Нуримановское ЖКХ»</v>
          </cell>
        </row>
        <row r="223">
          <cell r="A223" t="str">
            <v>ООО предприятие "Совтехстром"</v>
          </cell>
        </row>
        <row r="224">
          <cell r="A224" t="str">
            <v>Открытое акционерное общество "ГТ-ТЭЦ Энерго", г.Москва</v>
          </cell>
        </row>
        <row r="225">
          <cell r="A225" t="str">
            <v>Приуральский филиал ООО "Газпром энерго"</v>
          </cell>
        </row>
        <row r="226">
          <cell r="A226" t="str">
            <v>Сибайский филиал ОАО "Учалинский ГОК"</v>
          </cell>
        </row>
        <row r="227">
          <cell r="A227" t="str">
            <v>филиал "Уральский" ОАО "28 Электрическая сеть"</v>
          </cell>
        </row>
        <row r="228">
          <cell r="A228" t="str">
            <v>Филиал ОАО "Концерн Росэнергоатом" "Дирекция строящейся Башкирской атомной станции"</v>
          </cell>
        </row>
        <row r="229">
          <cell r="A229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I14" sqref="I14"/>
    </sheetView>
  </sheetViews>
  <sheetFormatPr defaultColWidth="9.140625" defaultRowHeight="15"/>
  <cols>
    <col min="1" max="1" width="6.28125" style="172" customWidth="1"/>
    <col min="2" max="2" width="50.7109375" style="172" customWidth="1"/>
    <col min="3" max="16384" width="9.140625" style="172" customWidth="1"/>
  </cols>
  <sheetData>
    <row r="1" spans="1:7" ht="15" customHeight="1">
      <c r="A1" s="337" t="s">
        <v>145</v>
      </c>
      <c r="B1" s="337"/>
      <c r="C1" s="337"/>
      <c r="D1" s="337"/>
      <c r="E1" s="337"/>
      <c r="F1" s="337"/>
      <c r="G1" s="337"/>
    </row>
    <row r="2" spans="1:7" ht="15" customHeight="1">
      <c r="A2" s="337" t="s">
        <v>111</v>
      </c>
      <c r="B2" s="337"/>
      <c r="C2" s="337"/>
      <c r="D2" s="337"/>
      <c r="E2" s="337"/>
      <c r="F2" s="337"/>
      <c r="G2" s="337"/>
    </row>
    <row r="3" ht="24" customHeight="1" thickBot="1"/>
    <row r="4" spans="1:7" ht="15" customHeight="1">
      <c r="A4" s="342" t="s">
        <v>0</v>
      </c>
      <c r="B4" s="344" t="s">
        <v>1</v>
      </c>
      <c r="C4" s="342" t="s">
        <v>117</v>
      </c>
      <c r="D4" s="339" t="s">
        <v>144</v>
      </c>
      <c r="E4" s="340"/>
      <c r="F4" s="340"/>
      <c r="G4" s="341"/>
    </row>
    <row r="5" spans="1:7" ht="15" customHeight="1" thickBot="1">
      <c r="A5" s="343"/>
      <c r="B5" s="345"/>
      <c r="C5" s="343"/>
      <c r="D5" s="29" t="s">
        <v>3</v>
      </c>
      <c r="E5" s="171" t="s">
        <v>4</v>
      </c>
      <c r="F5" s="171" t="s">
        <v>5</v>
      </c>
      <c r="G5" s="31" t="s">
        <v>6</v>
      </c>
    </row>
    <row r="6" spans="1:7" ht="15.75" customHeight="1" thickBot="1">
      <c r="A6" s="173" t="s">
        <v>7</v>
      </c>
      <c r="B6" s="174">
        <v>2</v>
      </c>
      <c r="C6" s="173">
        <v>3</v>
      </c>
      <c r="D6" s="175">
        <v>4</v>
      </c>
      <c r="E6" s="176">
        <v>5</v>
      </c>
      <c r="F6" s="176">
        <v>6</v>
      </c>
      <c r="G6" s="177">
        <v>7</v>
      </c>
    </row>
    <row r="7" spans="1:7" ht="11.25">
      <c r="A7" s="178">
        <v>1</v>
      </c>
      <c r="B7" s="180" t="s">
        <v>119</v>
      </c>
      <c r="C7" s="178" t="s">
        <v>120</v>
      </c>
      <c r="D7" s="241">
        <f>SUM(D8:D17)</f>
        <v>0</v>
      </c>
      <c r="E7" s="241">
        <f>SUM(E8:E17)</f>
        <v>0</v>
      </c>
      <c r="F7" s="241">
        <f>SUM(F8:F17)</f>
        <v>0</v>
      </c>
      <c r="G7" s="240">
        <f>SUM(G8:G17)</f>
        <v>0</v>
      </c>
    </row>
    <row r="8" spans="1:7" ht="22.5">
      <c r="A8" s="179" t="s">
        <v>9</v>
      </c>
      <c r="B8" s="181" t="s">
        <v>143</v>
      </c>
      <c r="C8" s="179" t="s">
        <v>120</v>
      </c>
      <c r="D8" s="239"/>
      <c r="E8" s="238"/>
      <c r="F8" s="238"/>
      <c r="G8" s="237"/>
    </row>
    <row r="9" spans="1:7" ht="33.75">
      <c r="A9" s="179" t="s">
        <v>17</v>
      </c>
      <c r="B9" s="181" t="s">
        <v>121</v>
      </c>
      <c r="C9" s="179" t="s">
        <v>120</v>
      </c>
      <c r="D9" s="239"/>
      <c r="E9" s="238"/>
      <c r="F9" s="238"/>
      <c r="G9" s="237"/>
    </row>
    <row r="10" spans="1:7" ht="11.25">
      <c r="A10" s="179" t="s">
        <v>19</v>
      </c>
      <c r="B10" s="181" t="s">
        <v>122</v>
      </c>
      <c r="C10" s="179" t="s">
        <v>120</v>
      </c>
      <c r="D10" s="239"/>
      <c r="E10" s="238"/>
      <c r="F10" s="238"/>
      <c r="G10" s="237"/>
    </row>
    <row r="11" spans="1:7" ht="33.75">
      <c r="A11" s="179" t="s">
        <v>21</v>
      </c>
      <c r="B11" s="181" t="s">
        <v>123</v>
      </c>
      <c r="C11" s="179" t="s">
        <v>120</v>
      </c>
      <c r="D11" s="239"/>
      <c r="E11" s="238"/>
      <c r="F11" s="238"/>
      <c r="G11" s="237"/>
    </row>
    <row r="12" spans="1:7" ht="45">
      <c r="A12" s="179" t="s">
        <v>124</v>
      </c>
      <c r="B12" s="181" t="s">
        <v>125</v>
      </c>
      <c r="C12" s="179" t="s">
        <v>120</v>
      </c>
      <c r="D12" s="239"/>
      <c r="E12" s="238"/>
      <c r="F12" s="238"/>
      <c r="G12" s="237"/>
    </row>
    <row r="13" spans="1:7" ht="15.75" customHeight="1">
      <c r="A13" s="179" t="s">
        <v>126</v>
      </c>
      <c r="B13" s="181" t="s">
        <v>127</v>
      </c>
      <c r="C13" s="179" t="s">
        <v>120</v>
      </c>
      <c r="D13" s="239"/>
      <c r="E13" s="238"/>
      <c r="F13" s="238"/>
      <c r="G13" s="237"/>
    </row>
    <row r="14" spans="1:7" ht="22.5">
      <c r="A14" s="179" t="s">
        <v>128</v>
      </c>
      <c r="B14" s="181" t="s">
        <v>129</v>
      </c>
      <c r="C14" s="179" t="s">
        <v>120</v>
      </c>
      <c r="D14" s="239"/>
      <c r="E14" s="238"/>
      <c r="F14" s="238"/>
      <c r="G14" s="237"/>
    </row>
    <row r="15" spans="1:7" ht="11.25">
      <c r="A15" s="179" t="s">
        <v>130</v>
      </c>
      <c r="B15" s="181" t="s">
        <v>131</v>
      </c>
      <c r="C15" s="179" t="s">
        <v>120</v>
      </c>
      <c r="D15" s="239"/>
      <c r="E15" s="238"/>
      <c r="F15" s="238"/>
      <c r="G15" s="237"/>
    </row>
    <row r="16" spans="1:7" ht="11.25">
      <c r="A16" s="179" t="s">
        <v>132</v>
      </c>
      <c r="B16" s="181" t="s">
        <v>133</v>
      </c>
      <c r="C16" s="179" t="s">
        <v>120</v>
      </c>
      <c r="D16" s="239"/>
      <c r="E16" s="238"/>
      <c r="F16" s="238"/>
      <c r="G16" s="237"/>
    </row>
    <row r="17" spans="1:7" ht="23.25" thickBot="1">
      <c r="A17" s="182" t="s">
        <v>134</v>
      </c>
      <c r="B17" s="183" t="s">
        <v>135</v>
      </c>
      <c r="C17" s="182" t="s">
        <v>120</v>
      </c>
      <c r="D17" s="233"/>
      <c r="E17" s="236"/>
      <c r="F17" s="236"/>
      <c r="G17" s="235"/>
    </row>
    <row r="18" spans="1:7" ht="11.25">
      <c r="A18" s="178">
        <v>2</v>
      </c>
      <c r="B18" s="187" t="s">
        <v>137</v>
      </c>
      <c r="C18" s="178" t="s">
        <v>120</v>
      </c>
      <c r="D18" s="234">
        <f>D19</f>
        <v>0</v>
      </c>
      <c r="E18" s="245">
        <f>E19</f>
        <v>0</v>
      </c>
      <c r="F18" s="245">
        <f>F19</f>
        <v>0</v>
      </c>
      <c r="G18" s="246">
        <f>G19</f>
        <v>0</v>
      </c>
    </row>
    <row r="19" spans="1:7" ht="12" thickBot="1">
      <c r="A19" s="188" t="s">
        <v>26</v>
      </c>
      <c r="B19" s="189" t="s">
        <v>138</v>
      </c>
      <c r="C19" s="188" t="s">
        <v>120</v>
      </c>
      <c r="D19" s="247"/>
      <c r="E19" s="248"/>
      <c r="F19" s="248"/>
      <c r="G19" s="249"/>
    </row>
    <row r="20" spans="1:7" ht="23.25" thickBot="1">
      <c r="A20" s="190">
        <v>3</v>
      </c>
      <c r="B20" s="191" t="s">
        <v>140</v>
      </c>
      <c r="C20" s="190" t="s">
        <v>120</v>
      </c>
      <c r="D20" s="250"/>
      <c r="E20" s="251"/>
      <c r="F20" s="251"/>
      <c r="G20" s="252"/>
    </row>
    <row r="21" spans="1:7" ht="15.75" customHeight="1" thickBot="1">
      <c r="A21" s="184">
        <v>4</v>
      </c>
      <c r="B21" s="185" t="s">
        <v>142</v>
      </c>
      <c r="C21" s="186" t="s">
        <v>120</v>
      </c>
      <c r="D21" s="253">
        <f>D7+D18+D20</f>
        <v>0</v>
      </c>
      <c r="E21" s="253">
        <f>E7+E18+E20</f>
        <v>0</v>
      </c>
      <c r="F21" s="253">
        <f>F7+F18+F20</f>
        <v>0</v>
      </c>
      <c r="G21" s="254">
        <f>G7+G18+G20</f>
        <v>0</v>
      </c>
    </row>
    <row r="24" spans="1:4" ht="15">
      <c r="A24" t="s">
        <v>113</v>
      </c>
      <c r="B24"/>
      <c r="C24" s="338" t="s">
        <v>114</v>
      </c>
      <c r="D24" s="338"/>
    </row>
  </sheetData>
  <sheetProtection/>
  <mergeCells count="7">
    <mergeCell ref="A1:G1"/>
    <mergeCell ref="C24:D24"/>
    <mergeCell ref="A2:G2"/>
    <mergeCell ref="D4:G4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2" max="2" width="5.00390625" style="0" customWidth="1"/>
    <col min="3" max="3" width="6.28125" style="0" bestFit="1" customWidth="1"/>
    <col min="4" max="4" width="50.7109375" style="0" customWidth="1"/>
    <col min="10" max="10" width="5.00390625" style="0" customWidth="1"/>
  </cols>
  <sheetData>
    <row r="2" spans="2:10" ht="15">
      <c r="B2" s="273"/>
      <c r="C2" s="271"/>
      <c r="D2" s="271"/>
      <c r="E2" s="271"/>
      <c r="F2" s="271"/>
      <c r="G2" s="271"/>
      <c r="H2" s="271"/>
      <c r="I2" s="271"/>
      <c r="J2" s="276"/>
    </row>
    <row r="3" spans="2:10" ht="15">
      <c r="B3" s="272"/>
      <c r="C3" s="353" t="s">
        <v>110</v>
      </c>
      <c r="D3" s="354"/>
      <c r="E3" s="354"/>
      <c r="F3" s="354"/>
      <c r="G3" s="354"/>
      <c r="H3" s="354"/>
      <c r="I3" s="355"/>
      <c r="J3" s="277"/>
    </row>
    <row r="4" spans="2:10" ht="15.75" thickBot="1">
      <c r="B4" s="272"/>
      <c r="C4" s="356" t="s">
        <v>111</v>
      </c>
      <c r="D4" s="357"/>
      <c r="E4" s="357"/>
      <c r="F4" s="357"/>
      <c r="G4" s="357"/>
      <c r="H4" s="357"/>
      <c r="I4" s="358"/>
      <c r="J4" s="277"/>
    </row>
    <row r="5" spans="2:10" ht="15">
      <c r="B5" s="272"/>
      <c r="C5" s="148"/>
      <c r="D5" s="148"/>
      <c r="E5" s="148"/>
      <c r="F5" s="148"/>
      <c r="G5" s="148"/>
      <c r="H5" s="148"/>
      <c r="I5" s="148"/>
      <c r="J5" s="277"/>
    </row>
    <row r="6" spans="2:10" ht="15" hidden="1">
      <c r="B6" s="272"/>
      <c r="C6" s="148"/>
      <c r="D6" s="148"/>
      <c r="E6" s="148"/>
      <c r="F6" s="148"/>
      <c r="G6" s="148"/>
      <c r="H6" s="148"/>
      <c r="I6" s="149" t="s">
        <v>112</v>
      </c>
      <c r="J6" s="277"/>
    </row>
    <row r="7" spans="2:10" ht="15" hidden="1">
      <c r="B7" s="272"/>
      <c r="C7" s="148"/>
      <c r="D7" s="148"/>
      <c r="E7" s="148"/>
      <c r="F7" s="148"/>
      <c r="G7" s="359"/>
      <c r="H7" s="359"/>
      <c r="I7" s="359"/>
      <c r="J7" s="277"/>
    </row>
    <row r="8" spans="2:12" ht="15.75" thickBot="1">
      <c r="B8" s="272"/>
      <c r="C8" s="147"/>
      <c r="D8" s="147"/>
      <c r="E8" s="147"/>
      <c r="F8" s="147"/>
      <c r="G8" s="147"/>
      <c r="H8" s="147"/>
      <c r="I8" s="147"/>
      <c r="J8" s="277"/>
      <c r="L8" s="147"/>
    </row>
    <row r="9" spans="2:10" ht="15">
      <c r="B9" s="272"/>
      <c r="C9" s="346" t="s">
        <v>0</v>
      </c>
      <c r="D9" s="348" t="s">
        <v>1</v>
      </c>
      <c r="E9" s="350" t="s">
        <v>170</v>
      </c>
      <c r="F9" s="351"/>
      <c r="G9" s="351"/>
      <c r="H9" s="351"/>
      <c r="I9" s="352"/>
      <c r="J9" s="277"/>
    </row>
    <row r="10" spans="2:10" ht="15.75" thickBot="1">
      <c r="B10" s="272"/>
      <c r="C10" s="347"/>
      <c r="D10" s="349"/>
      <c r="E10" s="28" t="s">
        <v>2</v>
      </c>
      <c r="F10" s="29" t="s">
        <v>3</v>
      </c>
      <c r="G10" s="269" t="s">
        <v>4</v>
      </c>
      <c r="H10" s="269" t="s">
        <v>5</v>
      </c>
      <c r="I10" s="31" t="s">
        <v>6</v>
      </c>
      <c r="J10" s="277"/>
    </row>
    <row r="11" spans="2:10" ht="15.75" thickBot="1">
      <c r="B11" s="272"/>
      <c r="C11" s="12">
        <v>1</v>
      </c>
      <c r="D11" s="13">
        <f>C11+1</f>
        <v>2</v>
      </c>
      <c r="E11" s="32">
        <f>D11+1</f>
        <v>3</v>
      </c>
      <c r="F11" s="33">
        <f>E11+1</f>
        <v>4</v>
      </c>
      <c r="G11" s="33">
        <f>F11+1</f>
        <v>5</v>
      </c>
      <c r="H11" s="33">
        <f>G11+1</f>
        <v>6</v>
      </c>
      <c r="I11" s="34">
        <f>H11+1</f>
        <v>7</v>
      </c>
      <c r="J11" s="277"/>
    </row>
    <row r="12" spans="2:10" ht="15">
      <c r="B12" s="272"/>
      <c r="C12" s="14" t="s">
        <v>7</v>
      </c>
      <c r="D12" s="15" t="s">
        <v>8</v>
      </c>
      <c r="E12" s="1">
        <f>E18+E19+E20</f>
        <v>16.269582</v>
      </c>
      <c r="F12" s="2">
        <f>F18+F19+F20</f>
        <v>0</v>
      </c>
      <c r="G12" s="2">
        <f>G13+G18+G19+G20</f>
        <v>0</v>
      </c>
      <c r="H12" s="2">
        <f>H13+H18+H19+H20</f>
        <v>16.254791</v>
      </c>
      <c r="I12" s="65">
        <f>I13+I18+I19+I20</f>
        <v>14.794791</v>
      </c>
      <c r="J12" s="278"/>
    </row>
    <row r="13" spans="2:10" ht="15">
      <c r="B13" s="272"/>
      <c r="C13" s="16" t="s">
        <v>9</v>
      </c>
      <c r="D13" s="17" t="s">
        <v>10</v>
      </c>
      <c r="E13" s="1">
        <f aca="true" t="shared" si="0" ref="E13:E21">F13+G13+H13+I13</f>
        <v>14.78</v>
      </c>
      <c r="F13" s="3"/>
      <c r="G13" s="4">
        <f>G14</f>
        <v>0</v>
      </c>
      <c r="H13" s="4">
        <f>H14+H15</f>
        <v>0</v>
      </c>
      <c r="I13" s="5">
        <f>I16+I15</f>
        <v>14.78</v>
      </c>
      <c r="J13" s="277"/>
    </row>
    <row r="14" spans="2:10" ht="15">
      <c r="B14" s="272"/>
      <c r="C14" s="16" t="s">
        <v>11</v>
      </c>
      <c r="D14" s="18" t="s">
        <v>3</v>
      </c>
      <c r="E14" s="1">
        <f t="shared" si="0"/>
        <v>0</v>
      </c>
      <c r="F14" s="3"/>
      <c r="G14" s="6"/>
      <c r="H14" s="6"/>
      <c r="I14" s="7"/>
      <c r="J14" s="277"/>
    </row>
    <row r="15" spans="2:10" ht="15">
      <c r="B15" s="272"/>
      <c r="C15" s="16" t="s">
        <v>12</v>
      </c>
      <c r="D15" s="18" t="s">
        <v>13</v>
      </c>
      <c r="E15" s="1">
        <f t="shared" si="0"/>
        <v>0</v>
      </c>
      <c r="F15" s="3"/>
      <c r="G15" s="3"/>
      <c r="H15" s="6"/>
      <c r="I15" s="8"/>
      <c r="J15" s="277"/>
    </row>
    <row r="16" spans="2:10" ht="15">
      <c r="B16" s="272"/>
      <c r="C16" s="16" t="s">
        <v>14</v>
      </c>
      <c r="D16" s="18" t="s">
        <v>15</v>
      </c>
      <c r="E16" s="1">
        <f t="shared" si="0"/>
        <v>14.78</v>
      </c>
      <c r="F16" s="3"/>
      <c r="G16" s="3"/>
      <c r="H16" s="3"/>
      <c r="I16" s="8">
        <v>14.78</v>
      </c>
      <c r="J16" s="277"/>
    </row>
    <row r="17" spans="2:10" ht="15">
      <c r="B17" s="272"/>
      <c r="C17" s="16"/>
      <c r="D17" s="19" t="s">
        <v>16</v>
      </c>
      <c r="E17" s="1">
        <f t="shared" si="0"/>
        <v>0</v>
      </c>
      <c r="F17" s="6"/>
      <c r="G17" s="6"/>
      <c r="H17" s="6"/>
      <c r="I17" s="8"/>
      <c r="J17" s="277"/>
    </row>
    <row r="18" spans="2:10" ht="15">
      <c r="B18" s="272"/>
      <c r="C18" s="16" t="s">
        <v>17</v>
      </c>
      <c r="D18" s="20" t="s">
        <v>18</v>
      </c>
      <c r="E18" s="1">
        <f t="shared" si="0"/>
        <v>0</v>
      </c>
      <c r="F18" s="6"/>
      <c r="G18" s="6"/>
      <c r="H18" s="6"/>
      <c r="I18" s="8"/>
      <c r="J18" s="277"/>
    </row>
    <row r="19" spans="2:10" ht="15">
      <c r="B19" s="272"/>
      <c r="C19" s="16" t="s">
        <v>19</v>
      </c>
      <c r="D19" s="20" t="s">
        <v>20</v>
      </c>
      <c r="E19" s="1">
        <f t="shared" si="0"/>
        <v>16.269582</v>
      </c>
      <c r="F19" s="6"/>
      <c r="G19" s="6"/>
      <c r="H19" s="6">
        <f>16254791/1000000</f>
        <v>16.254791</v>
      </c>
      <c r="I19" s="8">
        <f>14791/1000000</f>
        <v>0.014791</v>
      </c>
      <c r="J19" s="277"/>
    </row>
    <row r="20" spans="2:10" ht="15.75" thickBot="1">
      <c r="B20" s="272"/>
      <c r="C20" s="21" t="s">
        <v>21</v>
      </c>
      <c r="D20" s="22" t="s">
        <v>22</v>
      </c>
      <c r="E20" s="9">
        <f t="shared" si="0"/>
        <v>0</v>
      </c>
      <c r="F20" s="10"/>
      <c r="G20" s="10"/>
      <c r="H20" s="10"/>
      <c r="I20" s="11"/>
      <c r="J20" s="277"/>
    </row>
    <row r="21" spans="2:10" ht="15">
      <c r="B21" s="272"/>
      <c r="C21" s="14" t="s">
        <v>23</v>
      </c>
      <c r="D21" s="15" t="s">
        <v>24</v>
      </c>
      <c r="E21" s="35">
        <f t="shared" si="0"/>
        <v>5.04318</v>
      </c>
      <c r="F21" s="2">
        <f>F23+F24</f>
        <v>0</v>
      </c>
      <c r="G21" s="2">
        <f>G23+G24</f>
        <v>0</v>
      </c>
      <c r="H21" s="2">
        <f>H23+H24</f>
        <v>0.76318</v>
      </c>
      <c r="I21" s="36">
        <f>I23+I24</f>
        <v>4.28</v>
      </c>
      <c r="J21" s="277"/>
    </row>
    <row r="22" spans="2:10" ht="15">
      <c r="B22" s="272"/>
      <c r="C22" s="16"/>
      <c r="D22" s="23" t="s">
        <v>25</v>
      </c>
      <c r="E22" s="1">
        <f>IF(E12=0,0,E21/E12*100)</f>
        <v>30.99760030712529</v>
      </c>
      <c r="F22" s="4">
        <f>IF(F12=0,0,F21/F12*100)</f>
        <v>0</v>
      </c>
      <c r="G22" s="4">
        <f>IF(G12=0,0,G21/G12*100)</f>
        <v>0</v>
      </c>
      <c r="H22" s="4">
        <f>IF(H12=0,0,H21/H12*100)</f>
        <v>4.695108045375668</v>
      </c>
      <c r="I22" s="5">
        <f>IF(I12=0,0,I21/I12*100)</f>
        <v>28.929100789595473</v>
      </c>
      <c r="J22" s="277"/>
    </row>
    <row r="23" spans="2:10" ht="15">
      <c r="B23" s="272"/>
      <c r="C23" s="16" t="s">
        <v>26</v>
      </c>
      <c r="D23" s="23" t="s">
        <v>27</v>
      </c>
      <c r="E23" s="1">
        <f aca="true" t="shared" si="1" ref="E23:E37">F23+G23+H23+I23</f>
        <v>0</v>
      </c>
      <c r="F23" s="6"/>
      <c r="G23" s="6"/>
      <c r="H23" s="6"/>
      <c r="I23" s="8"/>
      <c r="J23" s="277"/>
    </row>
    <row r="24" spans="2:10" ht="15.75" thickBot="1">
      <c r="B24" s="272"/>
      <c r="C24" s="21" t="s">
        <v>28</v>
      </c>
      <c r="D24" s="24" t="s">
        <v>29</v>
      </c>
      <c r="E24" s="9">
        <f t="shared" si="1"/>
        <v>5.04318</v>
      </c>
      <c r="F24" s="10"/>
      <c r="G24" s="10"/>
      <c r="H24" s="10">
        <v>0.76318</v>
      </c>
      <c r="I24" s="11">
        <v>4.28</v>
      </c>
      <c r="J24" s="277"/>
    </row>
    <row r="25" spans="2:10" ht="45.75" thickBot="1">
      <c r="B25" s="272"/>
      <c r="C25" s="25" t="s">
        <v>30</v>
      </c>
      <c r="D25" s="26" t="s">
        <v>92</v>
      </c>
      <c r="E25" s="37">
        <f t="shared" si="1"/>
        <v>0</v>
      </c>
      <c r="F25" s="38"/>
      <c r="G25" s="38"/>
      <c r="H25" s="38"/>
      <c r="I25" s="39"/>
      <c r="J25" s="277"/>
    </row>
    <row r="26" spans="2:10" ht="15">
      <c r="B26" s="272"/>
      <c r="C26" s="14" t="s">
        <v>31</v>
      </c>
      <c r="D26" s="15" t="s">
        <v>32</v>
      </c>
      <c r="E26" s="35">
        <f t="shared" si="1"/>
        <v>11.226402</v>
      </c>
      <c r="F26" s="2">
        <f>F27+F35+F36</f>
        <v>0</v>
      </c>
      <c r="G26" s="2">
        <f>G27+G35+G36</f>
        <v>0</v>
      </c>
      <c r="H26" s="2">
        <f>H27+H35+H36</f>
        <v>0.715787</v>
      </c>
      <c r="I26" s="36">
        <f>I27+I35+I36</f>
        <v>10.510615</v>
      </c>
      <c r="J26" s="277"/>
    </row>
    <row r="27" spans="2:10" ht="15">
      <c r="B27" s="272"/>
      <c r="C27" s="16" t="s">
        <v>33</v>
      </c>
      <c r="D27" s="17" t="s">
        <v>34</v>
      </c>
      <c r="E27" s="1">
        <f t="shared" si="1"/>
        <v>11.226402</v>
      </c>
      <c r="F27" s="4">
        <f>F29+F31+F33+F34</f>
        <v>0</v>
      </c>
      <c r="G27" s="4">
        <f>G29+G31+G33+G34</f>
        <v>0</v>
      </c>
      <c r="H27" s="4">
        <f>H29+H31+H33+H34</f>
        <v>0.715787</v>
      </c>
      <c r="I27" s="66">
        <f>I29+I31+I33+I34</f>
        <v>10.510615</v>
      </c>
      <c r="J27" s="278"/>
    </row>
    <row r="28" spans="2:14" ht="22.5">
      <c r="B28" s="272"/>
      <c r="C28" s="16"/>
      <c r="D28" s="18" t="s">
        <v>35</v>
      </c>
      <c r="E28" s="1">
        <f t="shared" si="1"/>
        <v>0</v>
      </c>
      <c r="F28" s="6"/>
      <c r="G28" s="6"/>
      <c r="H28" s="6"/>
      <c r="I28" s="8"/>
      <c r="J28" s="277"/>
      <c r="N28" s="147"/>
    </row>
    <row r="29" spans="2:10" ht="15">
      <c r="B29" s="272"/>
      <c r="C29" s="16" t="s">
        <v>36</v>
      </c>
      <c r="D29" s="18" t="s">
        <v>37</v>
      </c>
      <c r="E29" s="1">
        <f t="shared" si="1"/>
        <v>0</v>
      </c>
      <c r="F29" s="6"/>
      <c r="G29" s="6"/>
      <c r="H29" s="6"/>
      <c r="I29" s="8"/>
      <c r="J29" s="277"/>
    </row>
    <row r="30" spans="2:10" ht="15">
      <c r="B30" s="272"/>
      <c r="C30" s="16"/>
      <c r="D30" s="18" t="s">
        <v>38</v>
      </c>
      <c r="E30" s="1">
        <f t="shared" si="1"/>
        <v>0</v>
      </c>
      <c r="F30" s="6"/>
      <c r="G30" s="6"/>
      <c r="H30" s="6"/>
      <c r="I30" s="8"/>
      <c r="J30" s="277"/>
    </row>
    <row r="31" spans="2:10" ht="15">
      <c r="B31" s="272"/>
      <c r="C31" s="16" t="s">
        <v>39</v>
      </c>
      <c r="D31" s="18" t="s">
        <v>40</v>
      </c>
      <c r="E31" s="1">
        <f t="shared" si="1"/>
        <v>0</v>
      </c>
      <c r="F31" s="6"/>
      <c r="G31" s="6"/>
      <c r="H31" s="6"/>
      <c r="I31" s="8"/>
      <c r="J31" s="277"/>
    </row>
    <row r="32" spans="2:10" ht="15">
      <c r="B32" s="272"/>
      <c r="C32" s="16"/>
      <c r="D32" s="18" t="s">
        <v>38</v>
      </c>
      <c r="E32" s="1">
        <f t="shared" si="1"/>
        <v>0</v>
      </c>
      <c r="F32" s="6"/>
      <c r="G32" s="6"/>
      <c r="H32" s="6"/>
      <c r="I32" s="8"/>
      <c r="J32" s="277"/>
    </row>
    <row r="33" spans="2:10" ht="15">
      <c r="B33" s="272"/>
      <c r="C33" s="16" t="s">
        <v>41</v>
      </c>
      <c r="D33" s="18" t="s">
        <v>42</v>
      </c>
      <c r="E33" s="1">
        <f t="shared" si="1"/>
        <v>0</v>
      </c>
      <c r="F33" s="6"/>
      <c r="G33" s="6"/>
      <c r="H33" s="6"/>
      <c r="I33" s="8"/>
      <c r="J33" s="277"/>
    </row>
    <row r="34" spans="2:10" ht="22.5">
      <c r="B34" s="272"/>
      <c r="C34" s="16" t="s">
        <v>43</v>
      </c>
      <c r="D34" s="18" t="s">
        <v>44</v>
      </c>
      <c r="E34" s="1">
        <f t="shared" si="1"/>
        <v>11.226402</v>
      </c>
      <c r="F34" s="6"/>
      <c r="G34" s="6"/>
      <c r="H34" s="6">
        <f>715787/1000000</f>
        <v>0.715787</v>
      </c>
      <c r="I34" s="8">
        <f>10510615/1000000</f>
        <v>10.510615</v>
      </c>
      <c r="J34" s="277"/>
    </row>
    <row r="35" spans="2:10" ht="15">
      <c r="B35" s="272"/>
      <c r="C35" s="16" t="s">
        <v>45</v>
      </c>
      <c r="D35" s="17" t="s">
        <v>46</v>
      </c>
      <c r="E35" s="1">
        <f t="shared" si="1"/>
        <v>0</v>
      </c>
      <c r="F35" s="6"/>
      <c r="G35" s="6"/>
      <c r="H35" s="6"/>
      <c r="I35" s="8"/>
      <c r="J35" s="277"/>
    </row>
    <row r="36" spans="2:10" ht="15.75" thickBot="1">
      <c r="B36" s="272"/>
      <c r="C36" s="21" t="s">
        <v>47</v>
      </c>
      <c r="D36" s="27" t="s">
        <v>48</v>
      </c>
      <c r="E36" s="9">
        <f t="shared" si="1"/>
        <v>0</v>
      </c>
      <c r="F36" s="10"/>
      <c r="G36" s="10"/>
      <c r="H36" s="10"/>
      <c r="I36" s="11"/>
      <c r="J36" s="277"/>
    </row>
    <row r="37" spans="2:10" ht="15.75" thickBot="1">
      <c r="B37" s="272"/>
      <c r="C37" s="25">
        <v>5</v>
      </c>
      <c r="D37" s="26" t="s">
        <v>49</v>
      </c>
      <c r="E37" s="37">
        <f t="shared" si="1"/>
        <v>8.881784197001252E-16</v>
      </c>
      <c r="F37" s="40">
        <f>F12-E14-F21-F25-F26</f>
        <v>0</v>
      </c>
      <c r="G37" s="40">
        <f>G12-E15-G21-G25-G26</f>
        <v>0</v>
      </c>
      <c r="H37" s="40">
        <f>H12-E16-H21-H25-H26</f>
        <v>-0.004175999999998403</v>
      </c>
      <c r="I37" s="41">
        <f>I12-I21-I25-I26</f>
        <v>0.004175999999999291</v>
      </c>
      <c r="J37" s="277"/>
    </row>
    <row r="38" spans="2:10" ht="15.75" thickBot="1">
      <c r="B38" s="274"/>
      <c r="C38" s="275"/>
      <c r="D38" s="275"/>
      <c r="E38" s="275"/>
      <c r="F38" s="275"/>
      <c r="G38" s="275"/>
      <c r="H38" s="275"/>
      <c r="I38" s="275"/>
      <c r="J38" s="279"/>
    </row>
    <row r="40" spans="3:6" ht="15" hidden="1">
      <c r="C40" t="s">
        <v>113</v>
      </c>
      <c r="E40" s="338" t="s">
        <v>114</v>
      </c>
      <c r="F40" s="338"/>
    </row>
  </sheetData>
  <sheetProtection password="C481" sheet="1" objects="1" scenarios="1"/>
  <mergeCells count="7">
    <mergeCell ref="E40:F40"/>
    <mergeCell ref="C9:C10"/>
    <mergeCell ref="D9:D10"/>
    <mergeCell ref="E9:I9"/>
    <mergeCell ref="C3:I3"/>
    <mergeCell ref="C4:I4"/>
    <mergeCell ref="G7:I7"/>
  </mergeCells>
  <dataValidations count="1">
    <dataValidation type="decimal" allowBlank="1" showInputMessage="1" showErrorMessage="1" errorTitle="Внимание" error="Допускается ввод только действительных чисел!" sqref="G14:H14 H15:I15 I16:I20 F28:I36 F17:H20 F23:I25">
      <formula1>-999999999999999000000000</formula1>
      <formula2>9.99999999999999E+23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showGridLines="0" zoomScalePageLayoutView="0" workbookViewId="0" topLeftCell="A1">
      <selection activeCell="B2" sqref="B2:J39"/>
    </sheetView>
  </sheetViews>
  <sheetFormatPr defaultColWidth="9.140625" defaultRowHeight="15"/>
  <cols>
    <col min="2" max="2" width="5.00390625" style="0" customWidth="1"/>
    <col min="3" max="3" width="6.28125" style="0" bestFit="1" customWidth="1"/>
    <col min="4" max="4" width="50.7109375" style="0" customWidth="1"/>
    <col min="10" max="10" width="5.00390625" style="0" customWidth="1"/>
  </cols>
  <sheetData>
    <row r="2" spans="2:11" ht="15">
      <c r="B2" s="273"/>
      <c r="C2" s="271"/>
      <c r="D2" s="271"/>
      <c r="E2" s="271"/>
      <c r="F2" s="271"/>
      <c r="G2" s="271"/>
      <c r="H2" s="271"/>
      <c r="I2" s="271"/>
      <c r="J2" s="276"/>
      <c r="K2" s="147"/>
    </row>
    <row r="3" spans="2:11" ht="15">
      <c r="B3" s="272"/>
      <c r="C3" s="363" t="s">
        <v>115</v>
      </c>
      <c r="D3" s="363"/>
      <c r="E3" s="363"/>
      <c r="F3" s="363"/>
      <c r="G3" s="363"/>
      <c r="H3" s="363"/>
      <c r="I3" s="364"/>
      <c r="J3" s="277"/>
      <c r="K3" s="147"/>
    </row>
    <row r="4" spans="2:11" ht="15.75" thickBot="1">
      <c r="B4" s="272"/>
      <c r="C4" s="365" t="s">
        <v>111</v>
      </c>
      <c r="D4" s="365"/>
      <c r="E4" s="365"/>
      <c r="F4" s="365"/>
      <c r="G4" s="365"/>
      <c r="H4" s="365"/>
      <c r="I4" s="366"/>
      <c r="J4" s="277"/>
      <c r="K4" s="147"/>
    </row>
    <row r="5" spans="2:11" ht="15">
      <c r="B5" s="272"/>
      <c r="J5" s="277"/>
      <c r="K5" s="147"/>
    </row>
    <row r="6" spans="2:11" ht="15" hidden="1">
      <c r="B6" s="272"/>
      <c r="G6" s="148"/>
      <c r="H6" s="148"/>
      <c r="I6" s="149" t="s">
        <v>112</v>
      </c>
      <c r="J6" s="277"/>
      <c r="K6" s="147"/>
    </row>
    <row r="7" spans="2:11" ht="15" hidden="1">
      <c r="B7" s="272"/>
      <c r="G7" s="359"/>
      <c r="H7" s="359"/>
      <c r="I7" s="359"/>
      <c r="J7" s="277"/>
      <c r="K7" s="147"/>
    </row>
    <row r="8" spans="2:11" ht="15.75" thickBot="1">
      <c r="B8" s="272"/>
      <c r="J8" s="277"/>
      <c r="K8" s="147"/>
    </row>
    <row r="9" spans="2:11" ht="15">
      <c r="B9" s="272"/>
      <c r="C9" s="360" t="s">
        <v>0</v>
      </c>
      <c r="D9" s="348" t="s">
        <v>1</v>
      </c>
      <c r="E9" s="350" t="str">
        <f>'П 1.4'!E9:I9</f>
        <v>1 квартал 2012 года</v>
      </c>
      <c r="F9" s="351"/>
      <c r="G9" s="351"/>
      <c r="H9" s="351"/>
      <c r="I9" s="352"/>
      <c r="J9" s="277"/>
      <c r="K9" s="147"/>
    </row>
    <row r="10" spans="2:11" ht="15.75" thickBot="1">
      <c r="B10" s="272"/>
      <c r="C10" s="361"/>
      <c r="D10" s="362"/>
      <c r="E10" s="52" t="s">
        <v>2</v>
      </c>
      <c r="F10" s="53" t="s">
        <v>3</v>
      </c>
      <c r="G10" s="54" t="s">
        <v>4</v>
      </c>
      <c r="H10" s="54" t="s">
        <v>5</v>
      </c>
      <c r="I10" s="55" t="s">
        <v>6</v>
      </c>
      <c r="J10" s="277"/>
      <c r="K10" s="147"/>
    </row>
    <row r="11" spans="2:11" ht="15.75" thickBot="1">
      <c r="B11" s="272"/>
      <c r="C11" s="12">
        <v>1</v>
      </c>
      <c r="D11" s="13">
        <f>C11+1</f>
        <v>2</v>
      </c>
      <c r="E11" s="32">
        <f>D11+1</f>
        <v>3</v>
      </c>
      <c r="F11" s="33">
        <f>E11+1</f>
        <v>4</v>
      </c>
      <c r="G11" s="33">
        <f>F11+1</f>
        <v>5</v>
      </c>
      <c r="H11" s="33">
        <f>G11+1</f>
        <v>6</v>
      </c>
      <c r="I11" s="34">
        <f>H11+1</f>
        <v>7</v>
      </c>
      <c r="J11" s="277"/>
      <c r="K11" s="147"/>
    </row>
    <row r="12" spans="2:11" ht="15">
      <c r="B12" s="272"/>
      <c r="C12" s="42" t="s">
        <v>7</v>
      </c>
      <c r="D12" s="15" t="s">
        <v>50</v>
      </c>
      <c r="E12" s="1">
        <f>E18+E19+E20</f>
        <v>3.065105877920121</v>
      </c>
      <c r="F12" s="2">
        <f>F18+F19+F20</f>
        <v>0</v>
      </c>
      <c r="G12" s="2">
        <f>G13+G18+G19+G20</f>
        <v>0</v>
      </c>
      <c r="H12" s="2">
        <f>H13+H18+H19+H20</f>
        <v>3.062319329314243</v>
      </c>
      <c r="I12" s="65">
        <f>I13+I18+I19+I20</f>
        <v>2.7872628108515447</v>
      </c>
      <c r="J12" s="278"/>
      <c r="K12" s="147"/>
    </row>
    <row r="13" spans="2:11" ht="15">
      <c r="B13" s="272"/>
      <c r="C13" s="43" t="s">
        <v>9</v>
      </c>
      <c r="D13" s="17" t="s">
        <v>10</v>
      </c>
      <c r="E13" s="1">
        <f aca="true" t="shared" si="0" ref="E13:E21">F13+G13+H13+I13</f>
        <v>2.7844762622456667</v>
      </c>
      <c r="F13" s="3"/>
      <c r="G13" s="4">
        <f>G14</f>
        <v>0</v>
      </c>
      <c r="H13" s="4">
        <f>H14+H15</f>
        <v>0</v>
      </c>
      <c r="I13" s="5">
        <f>I16+I15</f>
        <v>2.7844762622456667</v>
      </c>
      <c r="J13" s="277"/>
      <c r="K13" s="147"/>
    </row>
    <row r="14" spans="2:11" ht="15">
      <c r="B14" s="272"/>
      <c r="C14" s="16" t="s">
        <v>11</v>
      </c>
      <c r="D14" s="18" t="s">
        <v>3</v>
      </c>
      <c r="E14" s="56">
        <f t="shared" si="0"/>
        <v>0</v>
      </c>
      <c r="F14" s="3"/>
      <c r="G14" s="6"/>
      <c r="H14" s="6"/>
      <c r="I14" s="7"/>
      <c r="J14" s="277"/>
      <c r="K14" s="147"/>
    </row>
    <row r="15" spans="2:11" ht="15">
      <c r="B15" s="272"/>
      <c r="C15" s="16" t="s">
        <v>12</v>
      </c>
      <c r="D15" s="18" t="s">
        <v>13</v>
      </c>
      <c r="E15" s="56">
        <f t="shared" si="0"/>
        <v>0</v>
      </c>
      <c r="F15" s="3"/>
      <c r="G15" s="3"/>
      <c r="H15" s="6"/>
      <c r="I15" s="8"/>
      <c r="J15" s="277"/>
      <c r="K15" s="147"/>
    </row>
    <row r="16" spans="2:11" ht="15">
      <c r="B16" s="272"/>
      <c r="C16" s="16" t="s">
        <v>14</v>
      </c>
      <c r="D16" s="18" t="s">
        <v>15</v>
      </c>
      <c r="E16" s="56">
        <f t="shared" si="0"/>
        <v>2.7844762622456667</v>
      </c>
      <c r="F16" s="3"/>
      <c r="G16" s="3"/>
      <c r="H16" s="3"/>
      <c r="I16" s="8">
        <f>'П 1.4'!I16/5308*1000</f>
        <v>2.7844762622456667</v>
      </c>
      <c r="J16" s="277"/>
      <c r="K16" s="147"/>
    </row>
    <row r="17" spans="2:11" ht="15">
      <c r="B17" s="272"/>
      <c r="C17" s="16"/>
      <c r="D17" s="19" t="s">
        <v>16</v>
      </c>
      <c r="E17" s="56">
        <f t="shared" si="0"/>
        <v>0</v>
      </c>
      <c r="F17" s="6"/>
      <c r="G17" s="6"/>
      <c r="H17" s="6"/>
      <c r="I17" s="8"/>
      <c r="J17" s="277"/>
      <c r="K17" s="147"/>
    </row>
    <row r="18" spans="2:11" ht="15">
      <c r="B18" s="272"/>
      <c r="C18" s="43" t="s">
        <v>17</v>
      </c>
      <c r="D18" s="20" t="s">
        <v>18</v>
      </c>
      <c r="E18" s="56">
        <f t="shared" si="0"/>
        <v>0</v>
      </c>
      <c r="F18" s="6"/>
      <c r="G18" s="6"/>
      <c r="H18" s="6"/>
      <c r="I18" s="8"/>
      <c r="J18" s="277"/>
      <c r="K18" s="147"/>
    </row>
    <row r="19" spans="2:11" ht="15">
      <c r="B19" s="272"/>
      <c r="C19" s="43" t="s">
        <v>19</v>
      </c>
      <c r="D19" s="20" t="s">
        <v>20</v>
      </c>
      <c r="E19" s="56">
        <f t="shared" si="0"/>
        <v>3.065105877920121</v>
      </c>
      <c r="F19" s="6"/>
      <c r="G19" s="6"/>
      <c r="H19" s="6">
        <f>'П 1.4'!H19/5308*1000</f>
        <v>3.062319329314243</v>
      </c>
      <c r="I19" s="8">
        <f>'П 1.4'!I19/5308*1000</f>
        <v>0.0027865486058779206</v>
      </c>
      <c r="J19" s="277"/>
      <c r="K19" s="147"/>
    </row>
    <row r="20" spans="2:11" ht="15.75" thickBot="1">
      <c r="B20" s="272"/>
      <c r="C20" s="44" t="s">
        <v>21</v>
      </c>
      <c r="D20" s="45" t="s">
        <v>51</v>
      </c>
      <c r="E20" s="57">
        <f t="shared" si="0"/>
        <v>0</v>
      </c>
      <c r="F20" s="58"/>
      <c r="G20" s="58"/>
      <c r="H20" s="58"/>
      <c r="I20" s="59"/>
      <c r="J20" s="277"/>
      <c r="K20" s="147"/>
    </row>
    <row r="21" spans="2:11" ht="15">
      <c r="B21" s="272"/>
      <c r="C21" s="42" t="s">
        <v>23</v>
      </c>
      <c r="D21" s="15" t="s">
        <v>52</v>
      </c>
      <c r="E21" s="60">
        <f t="shared" si="0"/>
        <v>0.9501092690278825</v>
      </c>
      <c r="F21" s="2">
        <f>F23+F24</f>
        <v>0</v>
      </c>
      <c r="G21" s="2">
        <f>G23+G24</f>
        <v>0</v>
      </c>
      <c r="H21" s="2">
        <f>H23+H24</f>
        <v>0.1437792012057272</v>
      </c>
      <c r="I21" s="36">
        <f>I23+I24</f>
        <v>0.8063300678221553</v>
      </c>
      <c r="J21" s="277"/>
      <c r="K21" s="147"/>
    </row>
    <row r="22" spans="2:11" ht="15">
      <c r="B22" s="272"/>
      <c r="C22" s="43"/>
      <c r="D22" s="23" t="s">
        <v>25</v>
      </c>
      <c r="E22" s="1">
        <f>IF(E12=0,0,E21/E12*100)</f>
        <v>30.997600307125282</v>
      </c>
      <c r="F22" s="4">
        <f>IF(F12=0,0,F21/F12*100)</f>
        <v>0</v>
      </c>
      <c r="G22" s="4">
        <f>IF(G12=0,0,G21/G12*100)</f>
        <v>0</v>
      </c>
      <c r="H22" s="4">
        <f>IF(H12=0,0,H21/H12*100)</f>
        <v>4.695108045375668</v>
      </c>
      <c r="I22" s="5">
        <f>IF(I12=0,0,I21/I12*100)</f>
        <v>28.92910078959548</v>
      </c>
      <c r="J22" s="277"/>
      <c r="K22" s="147"/>
    </row>
    <row r="23" spans="2:11" ht="15">
      <c r="B23" s="272"/>
      <c r="C23" s="43" t="s">
        <v>26</v>
      </c>
      <c r="D23" s="23" t="s">
        <v>27</v>
      </c>
      <c r="E23" s="56">
        <f aca="true" t="shared" si="1" ref="E23:E38">F23+G23+H23+I23</f>
        <v>0</v>
      </c>
      <c r="F23" s="61"/>
      <c r="G23" s="61"/>
      <c r="H23" s="61"/>
      <c r="I23" s="62"/>
      <c r="J23" s="277"/>
      <c r="K23" s="147"/>
    </row>
    <row r="24" spans="2:11" ht="15.75" thickBot="1">
      <c r="B24" s="272"/>
      <c r="C24" s="46" t="s">
        <v>28</v>
      </c>
      <c r="D24" s="24" t="s">
        <v>29</v>
      </c>
      <c r="E24" s="63">
        <f t="shared" si="1"/>
        <v>0.9501092690278825</v>
      </c>
      <c r="F24" s="10"/>
      <c r="G24" s="10"/>
      <c r="H24" s="10">
        <f>'П 1.4'!H24/5308*1000</f>
        <v>0.1437792012057272</v>
      </c>
      <c r="I24" s="11">
        <f>'П 1.4'!I24/5308*1000</f>
        <v>0.8063300678221553</v>
      </c>
      <c r="J24" s="277"/>
      <c r="K24" s="147"/>
    </row>
    <row r="25" spans="2:11" ht="45.75" thickBot="1">
      <c r="B25" s="272"/>
      <c r="C25" s="47" t="s">
        <v>30</v>
      </c>
      <c r="D25" s="26" t="s">
        <v>93</v>
      </c>
      <c r="E25" s="64">
        <f t="shared" si="1"/>
        <v>0</v>
      </c>
      <c r="F25" s="38"/>
      <c r="G25" s="38"/>
      <c r="H25" s="38"/>
      <c r="I25" s="39"/>
      <c r="J25" s="277"/>
      <c r="K25" s="147"/>
    </row>
    <row r="26" spans="2:11" ht="15">
      <c r="B26" s="272"/>
      <c r="C26" s="42" t="s">
        <v>31</v>
      </c>
      <c r="D26" s="15" t="s">
        <v>32</v>
      </c>
      <c r="E26" s="60">
        <f t="shared" si="1"/>
        <v>2.114996608892238</v>
      </c>
      <c r="F26" s="2">
        <f>F27+F35+F36</f>
        <v>0</v>
      </c>
      <c r="G26" s="2">
        <f>G27+G35+G36</f>
        <v>0</v>
      </c>
      <c r="H26" s="2">
        <f>H27+H35+H36</f>
        <v>0.13485060286360212</v>
      </c>
      <c r="I26" s="36">
        <f>I27+I35+I36</f>
        <v>1.9801460060286358</v>
      </c>
      <c r="J26" s="277"/>
      <c r="K26" s="147"/>
    </row>
    <row r="27" spans="2:11" ht="15">
      <c r="B27" s="272"/>
      <c r="C27" s="43" t="s">
        <v>33</v>
      </c>
      <c r="D27" s="17" t="s">
        <v>34</v>
      </c>
      <c r="E27" s="1">
        <f t="shared" si="1"/>
        <v>2.114996608892238</v>
      </c>
      <c r="F27" s="4">
        <f>F29+F31+F33+F34</f>
        <v>0</v>
      </c>
      <c r="G27" s="4">
        <f>G29+G31+G33+G34</f>
        <v>0</v>
      </c>
      <c r="H27" s="4">
        <f>H29+H31+H33+H34</f>
        <v>0.13485060286360212</v>
      </c>
      <c r="I27" s="66">
        <f>I29+I31+I33+I34</f>
        <v>1.9801460060286358</v>
      </c>
      <c r="J27" s="278"/>
      <c r="K27" s="147"/>
    </row>
    <row r="28" spans="2:13" ht="22.5">
      <c r="B28" s="272"/>
      <c r="C28" s="43"/>
      <c r="D28" s="18" t="s">
        <v>35</v>
      </c>
      <c r="E28" s="56">
        <f t="shared" si="1"/>
        <v>0</v>
      </c>
      <c r="F28" s="6"/>
      <c r="G28" s="6"/>
      <c r="H28" s="6"/>
      <c r="I28" s="8"/>
      <c r="J28" s="277"/>
      <c r="K28" s="147"/>
      <c r="M28" s="147"/>
    </row>
    <row r="29" spans="2:11" ht="15">
      <c r="B29" s="272"/>
      <c r="C29" s="43" t="s">
        <v>36</v>
      </c>
      <c r="D29" s="18" t="s">
        <v>37</v>
      </c>
      <c r="E29" s="56">
        <f t="shared" si="1"/>
        <v>0</v>
      </c>
      <c r="F29" s="6"/>
      <c r="G29" s="6"/>
      <c r="H29" s="6"/>
      <c r="I29" s="8"/>
      <c r="J29" s="277"/>
      <c r="K29" s="147"/>
    </row>
    <row r="30" spans="2:11" ht="15">
      <c r="B30" s="272"/>
      <c r="C30" s="43"/>
      <c r="D30" s="18" t="s">
        <v>38</v>
      </c>
      <c r="E30" s="56">
        <f t="shared" si="1"/>
        <v>0</v>
      </c>
      <c r="F30" s="6"/>
      <c r="G30" s="6"/>
      <c r="H30" s="6"/>
      <c r="I30" s="8"/>
      <c r="J30" s="277"/>
      <c r="K30" s="147"/>
    </row>
    <row r="31" spans="2:11" ht="15">
      <c r="B31" s="272"/>
      <c r="C31" s="43" t="s">
        <v>39</v>
      </c>
      <c r="D31" s="18" t="s">
        <v>40</v>
      </c>
      <c r="E31" s="56">
        <f t="shared" si="1"/>
        <v>0</v>
      </c>
      <c r="F31" s="6"/>
      <c r="G31" s="6"/>
      <c r="H31" s="6"/>
      <c r="I31" s="8"/>
      <c r="J31" s="277"/>
      <c r="K31" s="147"/>
    </row>
    <row r="32" spans="2:11" ht="15">
      <c r="B32" s="272"/>
      <c r="C32" s="43"/>
      <c r="D32" s="18" t="s">
        <v>38</v>
      </c>
      <c r="E32" s="56">
        <f t="shared" si="1"/>
        <v>0</v>
      </c>
      <c r="F32" s="6"/>
      <c r="G32" s="6"/>
      <c r="H32" s="6"/>
      <c r="I32" s="8"/>
      <c r="J32" s="277"/>
      <c r="K32" s="147"/>
    </row>
    <row r="33" spans="2:11" ht="15">
      <c r="B33" s="272"/>
      <c r="C33" s="43" t="s">
        <v>41</v>
      </c>
      <c r="D33" s="18" t="s">
        <v>42</v>
      </c>
      <c r="E33" s="56">
        <f t="shared" si="1"/>
        <v>0</v>
      </c>
      <c r="F33" s="6"/>
      <c r="G33" s="6"/>
      <c r="H33" s="6"/>
      <c r="I33" s="8"/>
      <c r="J33" s="277"/>
      <c r="K33" s="147"/>
    </row>
    <row r="34" spans="2:11" ht="22.5">
      <c r="B34" s="272"/>
      <c r="C34" s="43" t="s">
        <v>43</v>
      </c>
      <c r="D34" s="18" t="s">
        <v>44</v>
      </c>
      <c r="E34" s="56">
        <f t="shared" si="1"/>
        <v>2.114996608892238</v>
      </c>
      <c r="F34" s="6"/>
      <c r="G34" s="6"/>
      <c r="H34" s="6">
        <f>'П 1.4'!H34/5308*1000</f>
        <v>0.13485060286360212</v>
      </c>
      <c r="I34" s="8">
        <f>'П 1.4'!I34/5308*1000</f>
        <v>1.9801460060286358</v>
      </c>
      <c r="J34" s="277"/>
      <c r="K34" s="147"/>
    </row>
    <row r="35" spans="2:11" ht="15">
      <c r="B35" s="272"/>
      <c r="C35" s="43" t="s">
        <v>45</v>
      </c>
      <c r="D35" s="17" t="s">
        <v>46</v>
      </c>
      <c r="E35" s="56">
        <f t="shared" si="1"/>
        <v>0</v>
      </c>
      <c r="F35" s="6"/>
      <c r="G35" s="6"/>
      <c r="H35" s="6"/>
      <c r="I35" s="8"/>
      <c r="J35" s="277"/>
      <c r="K35" s="147"/>
    </row>
    <row r="36" spans="2:11" ht="15.75" thickBot="1">
      <c r="B36" s="272"/>
      <c r="C36" s="46" t="s">
        <v>47</v>
      </c>
      <c r="D36" s="27" t="s">
        <v>48</v>
      </c>
      <c r="E36" s="63">
        <f t="shared" si="1"/>
        <v>0</v>
      </c>
      <c r="F36" s="10"/>
      <c r="G36" s="10"/>
      <c r="H36" s="10"/>
      <c r="I36" s="11"/>
      <c r="J36" s="277"/>
      <c r="K36" s="147"/>
    </row>
    <row r="37" spans="2:11" ht="15.75" thickBot="1">
      <c r="B37" s="272"/>
      <c r="C37" s="48">
        <v>5</v>
      </c>
      <c r="D37" s="49" t="s">
        <v>53</v>
      </c>
      <c r="E37" s="64">
        <f t="shared" si="1"/>
        <v>0</v>
      </c>
      <c r="F37" s="38"/>
      <c r="G37" s="38"/>
      <c r="H37" s="38"/>
      <c r="I37" s="39"/>
      <c r="J37" s="277"/>
      <c r="K37" s="147"/>
    </row>
    <row r="38" spans="2:11" ht="15.75" thickBot="1">
      <c r="B38" s="272"/>
      <c r="C38" s="50">
        <v>6</v>
      </c>
      <c r="D38" s="51" t="s">
        <v>49</v>
      </c>
      <c r="E38" s="37">
        <f t="shared" si="1"/>
        <v>4.718447854656915E-16</v>
      </c>
      <c r="F38" s="40">
        <f>F12-E14-F21-F25-F26</f>
        <v>0</v>
      </c>
      <c r="G38" s="40">
        <f>G12-E15-G21-G25-G26</f>
        <v>0</v>
      </c>
      <c r="H38" s="40">
        <f>H12-E16-H21-H25-H26</f>
        <v>-0.0007867370007530183</v>
      </c>
      <c r="I38" s="41">
        <f>I12-I21-I25-I26</f>
        <v>0.0007867370007534902</v>
      </c>
      <c r="J38" s="277"/>
      <c r="K38" s="147"/>
    </row>
    <row r="39" spans="2:11" ht="15.75" thickBot="1">
      <c r="B39" s="274"/>
      <c r="C39" s="275"/>
      <c r="D39" s="275"/>
      <c r="E39" s="275"/>
      <c r="F39" s="275"/>
      <c r="G39" s="275"/>
      <c r="H39" s="275"/>
      <c r="I39" s="275"/>
      <c r="J39" s="279"/>
      <c r="K39" s="147"/>
    </row>
    <row r="41" spans="3:6" ht="15" hidden="1">
      <c r="C41" t="s">
        <v>113</v>
      </c>
      <c r="E41" s="338" t="s">
        <v>114</v>
      </c>
      <c r="F41" s="338"/>
    </row>
  </sheetData>
  <sheetProtection password="C481" sheet="1" objects="1" scenarios="1"/>
  <mergeCells count="7">
    <mergeCell ref="E41:F41"/>
    <mergeCell ref="C9:C10"/>
    <mergeCell ref="D9:D10"/>
    <mergeCell ref="E9:I9"/>
    <mergeCell ref="C3:I3"/>
    <mergeCell ref="C4:I4"/>
    <mergeCell ref="G7:I7"/>
  </mergeCells>
  <dataValidations count="1">
    <dataValidation type="decimal" allowBlank="1" showInputMessage="1" showErrorMessage="1" errorTitle="Внимание" error="Допускается ввод только действительных чисел!" sqref="G14:H14 H15:I15 I16:I20 F17:H20 F28:I37 F23:I25">
      <formula1>-999999999999999000000000</formula1>
      <formula2>9.99999999999999E+23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0"/>
  <sheetViews>
    <sheetView showGridLines="0" zoomScalePageLayoutView="0" workbookViewId="0" topLeftCell="A1">
      <selection activeCell="H33" sqref="H33"/>
    </sheetView>
  </sheetViews>
  <sheetFormatPr defaultColWidth="9.140625" defaultRowHeight="15" outlineLevelRow="1"/>
  <cols>
    <col min="1" max="1" width="6.28125" style="172" bestFit="1" customWidth="1"/>
    <col min="2" max="2" width="30.7109375" style="172" customWidth="1"/>
    <col min="3" max="12" width="9.140625" style="172" customWidth="1"/>
    <col min="13" max="13" width="17.28125" style="172" customWidth="1"/>
    <col min="14" max="14" width="6.7109375" style="172" customWidth="1"/>
    <col min="15" max="18" width="9.140625" style="172" customWidth="1"/>
    <col min="19" max="16384" width="9.140625" style="172" customWidth="1"/>
  </cols>
  <sheetData>
    <row r="1" spans="1:18" ht="15" customHeight="1">
      <c r="A1" s="367" t="s">
        <v>163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</row>
    <row r="2" spans="1:18" ht="15" customHeight="1">
      <c r="A2" s="370" t="s">
        <v>111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</row>
    <row r="3" spans="1:18" s="267" customFormat="1" ht="1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s="267" customFormat="1" ht="1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148"/>
      <c r="Q4" s="148"/>
      <c r="R4" s="149" t="s">
        <v>112</v>
      </c>
    </row>
    <row r="5" spans="1:18" s="267" customFormat="1" ht="1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359"/>
      <c r="Q5" s="359"/>
      <c r="R5" s="359"/>
    </row>
    <row r="6" ht="15" customHeight="1"/>
    <row r="7" spans="1:18" ht="25.5" customHeight="1">
      <c r="A7" s="377" t="s">
        <v>0</v>
      </c>
      <c r="B7" s="377" t="s">
        <v>146</v>
      </c>
      <c r="C7" s="378" t="s">
        <v>147</v>
      </c>
      <c r="D7" s="379"/>
      <c r="E7" s="379"/>
      <c r="F7" s="379"/>
      <c r="G7" s="380"/>
      <c r="H7" s="377" t="s">
        <v>148</v>
      </c>
      <c r="I7" s="377"/>
      <c r="J7" s="377"/>
      <c r="K7" s="377"/>
      <c r="L7" s="377"/>
      <c r="M7" s="377" t="s">
        <v>149</v>
      </c>
      <c r="N7" s="377" t="s">
        <v>150</v>
      </c>
      <c r="O7" s="377"/>
      <c r="P7" s="377"/>
      <c r="Q7" s="377"/>
      <c r="R7" s="377"/>
    </row>
    <row r="8" spans="1:18" ht="15" customHeight="1">
      <c r="A8" s="377"/>
      <c r="B8" s="377"/>
      <c r="C8" s="192" t="s">
        <v>2</v>
      </c>
      <c r="D8" s="192" t="s">
        <v>3</v>
      </c>
      <c r="E8" s="192" t="s">
        <v>13</v>
      </c>
      <c r="F8" s="192" t="s">
        <v>15</v>
      </c>
      <c r="G8" s="192" t="s">
        <v>6</v>
      </c>
      <c r="H8" s="192" t="s">
        <v>2</v>
      </c>
      <c r="I8" s="192" t="s">
        <v>3</v>
      </c>
      <c r="J8" s="192" t="s">
        <v>13</v>
      </c>
      <c r="K8" s="192" t="s">
        <v>15</v>
      </c>
      <c r="L8" s="192" t="s">
        <v>6</v>
      </c>
      <c r="M8" s="377"/>
      <c r="N8" s="192" t="s">
        <v>2</v>
      </c>
      <c r="O8" s="192" t="s">
        <v>3</v>
      </c>
      <c r="P8" s="192" t="s">
        <v>13</v>
      </c>
      <c r="Q8" s="192" t="s">
        <v>15</v>
      </c>
      <c r="R8" s="192" t="s">
        <v>6</v>
      </c>
    </row>
    <row r="9" spans="1:18" ht="15" customHeight="1" collapsed="1">
      <c r="A9" s="193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3">
        <v>14</v>
      </c>
      <c r="O9" s="193">
        <v>15</v>
      </c>
      <c r="P9" s="193">
        <v>16</v>
      </c>
      <c r="Q9" s="193">
        <v>17</v>
      </c>
      <c r="R9" s="193">
        <v>18</v>
      </c>
    </row>
    <row r="10" spans="1:18" ht="15" customHeight="1" hidden="1" outlineLevel="1">
      <c r="A10" s="371" t="s">
        <v>151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</row>
    <row r="11" spans="1:18" ht="15" customHeight="1" hidden="1" outlineLevel="1">
      <c r="A11" s="195" t="s">
        <v>118</v>
      </c>
      <c r="B11" s="196" t="s">
        <v>152</v>
      </c>
      <c r="C11" s="197"/>
      <c r="D11" s="198"/>
      <c r="E11" s="198"/>
      <c r="F11" s="198"/>
      <c r="G11" s="199"/>
      <c r="H11" s="197"/>
      <c r="I11" s="198"/>
      <c r="J11" s="198"/>
      <c r="K11" s="198"/>
      <c r="L11" s="199"/>
      <c r="M11" s="200" t="s">
        <v>153</v>
      </c>
      <c r="N11" s="201"/>
      <c r="O11" s="202"/>
      <c r="P11" s="202"/>
      <c r="Q11" s="202"/>
      <c r="R11" s="203"/>
    </row>
    <row r="12" spans="1:18" ht="15" customHeight="1" hidden="1" outlineLevel="1">
      <c r="A12" s="204" t="s">
        <v>136</v>
      </c>
      <c r="B12" s="205" t="s">
        <v>154</v>
      </c>
      <c r="C12" s="242">
        <v>0</v>
      </c>
      <c r="D12" s="243">
        <v>0</v>
      </c>
      <c r="E12" s="243">
        <v>0</v>
      </c>
      <c r="F12" s="243">
        <v>0</v>
      </c>
      <c r="G12" s="244">
        <v>0</v>
      </c>
      <c r="H12" s="206">
        <v>0</v>
      </c>
      <c r="I12" s="207">
        <v>0</v>
      </c>
      <c r="J12" s="207">
        <v>0</v>
      </c>
      <c r="K12" s="207">
        <v>0</v>
      </c>
      <c r="L12" s="208">
        <v>0</v>
      </c>
      <c r="M12" s="209" t="s">
        <v>153</v>
      </c>
      <c r="N12" s="210" t="s">
        <v>153</v>
      </c>
      <c r="O12" s="211" t="s">
        <v>153</v>
      </c>
      <c r="P12" s="211" t="s">
        <v>153</v>
      </c>
      <c r="Q12" s="211" t="s">
        <v>153</v>
      </c>
      <c r="R12" s="212" t="s">
        <v>153</v>
      </c>
    </row>
    <row r="13" spans="1:18" ht="15" customHeight="1" hidden="1" outlineLevel="1">
      <c r="A13" s="204"/>
      <c r="B13" s="205" t="s">
        <v>155</v>
      </c>
      <c r="C13" s="206">
        <v>0</v>
      </c>
      <c r="D13" s="213"/>
      <c r="E13" s="213"/>
      <c r="F13" s="213"/>
      <c r="G13" s="214"/>
      <c r="H13" s="206">
        <v>0</v>
      </c>
      <c r="I13" s="213"/>
      <c r="J13" s="213"/>
      <c r="K13" s="213"/>
      <c r="L13" s="214"/>
      <c r="M13" s="209" t="s">
        <v>153</v>
      </c>
      <c r="N13" s="210" t="s">
        <v>153</v>
      </c>
      <c r="O13" s="211" t="s">
        <v>153</v>
      </c>
      <c r="P13" s="211" t="s">
        <v>153</v>
      </c>
      <c r="Q13" s="211" t="s">
        <v>153</v>
      </c>
      <c r="R13" s="212" t="s">
        <v>153</v>
      </c>
    </row>
    <row r="14" spans="1:18" ht="15" customHeight="1" hidden="1" outlineLevel="1">
      <c r="A14" s="204"/>
      <c r="B14" s="205" t="s">
        <v>156</v>
      </c>
      <c r="C14" s="206">
        <v>0</v>
      </c>
      <c r="D14" s="213"/>
      <c r="E14" s="213"/>
      <c r="F14" s="213"/>
      <c r="G14" s="214"/>
      <c r="H14" s="206">
        <v>0</v>
      </c>
      <c r="I14" s="213"/>
      <c r="J14" s="213"/>
      <c r="K14" s="213"/>
      <c r="L14" s="214"/>
      <c r="M14" s="209" t="s">
        <v>153</v>
      </c>
      <c r="N14" s="210" t="s">
        <v>153</v>
      </c>
      <c r="O14" s="211" t="s">
        <v>153</v>
      </c>
      <c r="P14" s="211" t="s">
        <v>153</v>
      </c>
      <c r="Q14" s="211" t="s">
        <v>153</v>
      </c>
      <c r="R14" s="212" t="s">
        <v>153</v>
      </c>
    </row>
    <row r="15" spans="1:18" ht="15" customHeight="1" hidden="1" outlineLevel="1">
      <c r="A15" s="204" t="s">
        <v>139</v>
      </c>
      <c r="B15" s="205" t="s">
        <v>157</v>
      </c>
      <c r="C15" s="206">
        <v>0</v>
      </c>
      <c r="D15" s="207">
        <v>0</v>
      </c>
      <c r="E15" s="207">
        <v>0</v>
      </c>
      <c r="F15" s="207">
        <v>0</v>
      </c>
      <c r="G15" s="208">
        <v>0</v>
      </c>
      <c r="H15" s="206">
        <v>0</v>
      </c>
      <c r="I15" s="207">
        <v>0</v>
      </c>
      <c r="J15" s="207">
        <v>0</v>
      </c>
      <c r="K15" s="207">
        <v>0</v>
      </c>
      <c r="L15" s="208">
        <v>0</v>
      </c>
      <c r="M15" s="209" t="s">
        <v>153</v>
      </c>
      <c r="N15" s="210" t="s">
        <v>153</v>
      </c>
      <c r="O15" s="211" t="s">
        <v>153</v>
      </c>
      <c r="P15" s="211" t="s">
        <v>153</v>
      </c>
      <c r="Q15" s="211" t="s">
        <v>153</v>
      </c>
      <c r="R15" s="212" t="s">
        <v>153</v>
      </c>
    </row>
    <row r="16" spans="1:18" ht="15" customHeight="1" hidden="1" outlineLevel="1">
      <c r="A16" s="204" t="s">
        <v>158</v>
      </c>
      <c r="B16" s="205" t="s">
        <v>159</v>
      </c>
      <c r="C16" s="206">
        <v>0</v>
      </c>
      <c r="D16" s="213"/>
      <c r="E16" s="213"/>
      <c r="F16" s="213"/>
      <c r="G16" s="214"/>
      <c r="H16" s="206">
        <v>0</v>
      </c>
      <c r="I16" s="213"/>
      <c r="J16" s="213"/>
      <c r="K16" s="213"/>
      <c r="L16" s="214"/>
      <c r="M16" s="209" t="s">
        <v>153</v>
      </c>
      <c r="N16" s="210" t="s">
        <v>153</v>
      </c>
      <c r="O16" s="211" t="s">
        <v>153</v>
      </c>
      <c r="P16" s="211" t="s">
        <v>153</v>
      </c>
      <c r="Q16" s="211" t="s">
        <v>153</v>
      </c>
      <c r="R16" s="212" t="s">
        <v>153</v>
      </c>
    </row>
    <row r="17" spans="1:18" ht="15" customHeight="1" hidden="1" outlineLevel="1">
      <c r="A17" s="215" t="s">
        <v>160</v>
      </c>
      <c r="B17" s="216" t="s">
        <v>161</v>
      </c>
      <c r="C17" s="217">
        <v>0</v>
      </c>
      <c r="D17" s="218"/>
      <c r="E17" s="218"/>
      <c r="F17" s="218"/>
      <c r="G17" s="219"/>
      <c r="H17" s="217">
        <v>0</v>
      </c>
      <c r="I17" s="218"/>
      <c r="J17" s="218"/>
      <c r="K17" s="218"/>
      <c r="L17" s="219"/>
      <c r="M17" s="220" t="s">
        <v>153</v>
      </c>
      <c r="N17" s="221" t="s">
        <v>153</v>
      </c>
      <c r="O17" s="222" t="s">
        <v>153</v>
      </c>
      <c r="P17" s="222" t="s">
        <v>153</v>
      </c>
      <c r="Q17" s="222" t="s">
        <v>153</v>
      </c>
      <c r="R17" s="223" t="s">
        <v>153</v>
      </c>
    </row>
    <row r="18" spans="1:18" ht="15" customHeight="1" hidden="1" outlineLevel="1">
      <c r="A18" s="224" t="s">
        <v>141</v>
      </c>
      <c r="B18" s="225" t="s">
        <v>162</v>
      </c>
      <c r="C18" s="226">
        <v>0</v>
      </c>
      <c r="D18" s="227">
        <v>0</v>
      </c>
      <c r="E18" s="227">
        <v>0</v>
      </c>
      <c r="F18" s="227">
        <v>0</v>
      </c>
      <c r="G18" s="228">
        <v>0</v>
      </c>
      <c r="H18" s="226">
        <v>0</v>
      </c>
      <c r="I18" s="227">
        <v>0</v>
      </c>
      <c r="J18" s="227">
        <v>0</v>
      </c>
      <c r="K18" s="227">
        <v>0</v>
      </c>
      <c r="L18" s="228">
        <v>0</v>
      </c>
      <c r="M18" s="229" t="s">
        <v>153</v>
      </c>
      <c r="N18" s="230" t="s">
        <v>153</v>
      </c>
      <c r="O18" s="231" t="s">
        <v>153</v>
      </c>
      <c r="P18" s="231" t="s">
        <v>153</v>
      </c>
      <c r="Q18" s="231" t="s">
        <v>153</v>
      </c>
      <c r="R18" s="232" t="s">
        <v>153</v>
      </c>
    </row>
    <row r="19" spans="1:18" ht="15" customHeight="1">
      <c r="A19" s="374" t="s">
        <v>144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6"/>
    </row>
    <row r="20" spans="1:18" ht="15" customHeight="1">
      <c r="A20" s="255" t="s">
        <v>118</v>
      </c>
      <c r="B20" s="256" t="s">
        <v>152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 t="s">
        <v>153</v>
      </c>
      <c r="N20" s="257"/>
      <c r="O20" s="257"/>
      <c r="P20" s="257"/>
      <c r="Q20" s="257"/>
      <c r="R20" s="257"/>
    </row>
    <row r="21" spans="1:18" ht="15" customHeight="1">
      <c r="A21" s="258" t="s">
        <v>136</v>
      </c>
      <c r="B21" s="259" t="s">
        <v>166</v>
      </c>
      <c r="C21" s="260">
        <f aca="true" t="shared" si="0" ref="C21:L21">SUM(C22:C23)</f>
        <v>0</v>
      </c>
      <c r="D21" s="260">
        <f t="shared" si="0"/>
        <v>0</v>
      </c>
      <c r="E21" s="260">
        <f t="shared" si="0"/>
        <v>0</v>
      </c>
      <c r="F21" s="260">
        <f t="shared" si="0"/>
        <v>0</v>
      </c>
      <c r="G21" s="260">
        <f t="shared" si="0"/>
        <v>0</v>
      </c>
      <c r="H21" s="260">
        <f t="shared" si="0"/>
        <v>0</v>
      </c>
      <c r="I21" s="260">
        <f t="shared" si="0"/>
        <v>0</v>
      </c>
      <c r="J21" s="260">
        <f t="shared" si="0"/>
        <v>0</v>
      </c>
      <c r="K21" s="260">
        <f t="shared" si="0"/>
        <v>0</v>
      </c>
      <c r="L21" s="260">
        <f t="shared" si="0"/>
        <v>0</v>
      </c>
      <c r="M21" s="261">
        <f aca="true" t="shared" si="1" ref="M21:M27">IF(ISERROR(C21/H21),"",C21/H21*1000)</f>
      </c>
      <c r="N21" s="262">
        <f aca="true" t="shared" si="2" ref="N21:R27">IF(ISERROR(H21/H$27),"",H21/H$27)</f>
      </c>
      <c r="O21" s="262">
        <f t="shared" si="2"/>
      </c>
      <c r="P21" s="262">
        <f t="shared" si="2"/>
      </c>
      <c r="Q21" s="262">
        <f t="shared" si="2"/>
      </c>
      <c r="R21" s="262">
        <f t="shared" si="2"/>
      </c>
    </row>
    <row r="22" spans="1:18" ht="15" customHeight="1">
      <c r="A22" s="258"/>
      <c r="B22" s="265" t="s">
        <v>164</v>
      </c>
      <c r="C22" s="260">
        <f>SUM(D22:G22)</f>
        <v>0</v>
      </c>
      <c r="D22" s="268"/>
      <c r="E22" s="268"/>
      <c r="F22" s="268"/>
      <c r="G22" s="268"/>
      <c r="H22" s="260">
        <f>SUM(I22:L22)</f>
        <v>0</v>
      </c>
      <c r="I22" s="268"/>
      <c r="J22" s="268"/>
      <c r="K22" s="268"/>
      <c r="L22" s="268"/>
      <c r="M22" s="261">
        <f t="shared" si="1"/>
      </c>
      <c r="N22" s="262">
        <f t="shared" si="2"/>
      </c>
      <c r="O22" s="262">
        <f t="shared" si="2"/>
      </c>
      <c r="P22" s="262">
        <f t="shared" si="2"/>
      </c>
      <c r="Q22" s="262">
        <f t="shared" si="2"/>
      </c>
      <c r="R22" s="262">
        <f t="shared" si="2"/>
      </c>
    </row>
    <row r="23" spans="1:18" ht="15" customHeight="1">
      <c r="A23" s="258"/>
      <c r="B23" s="265" t="s">
        <v>165</v>
      </c>
      <c r="C23" s="260">
        <f>SUM(D23:G23)</f>
        <v>0</v>
      </c>
      <c r="D23" s="268"/>
      <c r="E23" s="268"/>
      <c r="F23" s="268"/>
      <c r="G23" s="268"/>
      <c r="H23" s="260">
        <f>SUM(I23:L23)</f>
        <v>0</v>
      </c>
      <c r="I23" s="268"/>
      <c r="J23" s="268"/>
      <c r="K23" s="268"/>
      <c r="L23" s="268"/>
      <c r="M23" s="261">
        <f t="shared" si="1"/>
      </c>
      <c r="N23" s="262">
        <f t="shared" si="2"/>
      </c>
      <c r="O23" s="262">
        <f t="shared" si="2"/>
      </c>
      <c r="P23" s="262">
        <f t="shared" si="2"/>
      </c>
      <c r="Q23" s="262">
        <f t="shared" si="2"/>
      </c>
      <c r="R23" s="262">
        <f t="shared" si="2"/>
      </c>
    </row>
    <row r="24" spans="1:18" ht="15" customHeight="1">
      <c r="A24" s="258" t="s">
        <v>139</v>
      </c>
      <c r="B24" s="259" t="s">
        <v>169</v>
      </c>
      <c r="C24" s="260">
        <f aca="true" t="shared" si="3" ref="C24:L24">SUM(C25:C26)</f>
        <v>0</v>
      </c>
      <c r="D24" s="260">
        <f t="shared" si="3"/>
        <v>0</v>
      </c>
      <c r="E24" s="260">
        <f t="shared" si="3"/>
        <v>0</v>
      </c>
      <c r="F24" s="260">
        <f t="shared" si="3"/>
        <v>0</v>
      </c>
      <c r="G24" s="260">
        <f t="shared" si="3"/>
        <v>0</v>
      </c>
      <c r="H24" s="260">
        <f t="shared" si="3"/>
        <v>0</v>
      </c>
      <c r="I24" s="260">
        <f t="shared" si="3"/>
        <v>0</v>
      </c>
      <c r="J24" s="260">
        <f t="shared" si="3"/>
        <v>0</v>
      </c>
      <c r="K24" s="260">
        <f t="shared" si="3"/>
        <v>0</v>
      </c>
      <c r="L24" s="260">
        <f t="shared" si="3"/>
        <v>0</v>
      </c>
      <c r="M24" s="261">
        <f t="shared" si="1"/>
      </c>
      <c r="N24" s="262">
        <f t="shared" si="2"/>
      </c>
      <c r="O24" s="262">
        <f t="shared" si="2"/>
      </c>
      <c r="P24" s="262">
        <f t="shared" si="2"/>
      </c>
      <c r="Q24" s="262">
        <f t="shared" si="2"/>
      </c>
      <c r="R24" s="262">
        <f t="shared" si="2"/>
      </c>
    </row>
    <row r="25" spans="1:18" ht="15" customHeight="1">
      <c r="A25" s="258" t="s">
        <v>158</v>
      </c>
      <c r="B25" s="265" t="s">
        <v>167</v>
      </c>
      <c r="C25" s="260">
        <f>SUM(D25:G25)</f>
        <v>0</v>
      </c>
      <c r="D25" s="268"/>
      <c r="E25" s="268"/>
      <c r="F25" s="268"/>
      <c r="G25" s="268"/>
      <c r="H25" s="260">
        <f>SUM(I25:L25)</f>
        <v>0</v>
      </c>
      <c r="I25" s="268"/>
      <c r="J25" s="268"/>
      <c r="K25" s="268"/>
      <c r="L25" s="268"/>
      <c r="M25" s="261">
        <f t="shared" si="1"/>
      </c>
      <c r="N25" s="262">
        <f t="shared" si="2"/>
      </c>
      <c r="O25" s="262">
        <f t="shared" si="2"/>
      </c>
      <c r="P25" s="262">
        <f t="shared" si="2"/>
      </c>
      <c r="Q25" s="262">
        <f t="shared" si="2"/>
      </c>
      <c r="R25" s="262">
        <f t="shared" si="2"/>
      </c>
    </row>
    <row r="26" spans="1:18" ht="15" customHeight="1">
      <c r="A26" s="258" t="s">
        <v>160</v>
      </c>
      <c r="B26" s="265" t="s">
        <v>168</v>
      </c>
      <c r="C26" s="260">
        <f>SUM(D26:G26)</f>
        <v>0</v>
      </c>
      <c r="D26" s="268"/>
      <c r="E26" s="268"/>
      <c r="F26" s="268"/>
      <c r="G26" s="268"/>
      <c r="H26" s="260">
        <f>SUM(I26:L26)</f>
        <v>0</v>
      </c>
      <c r="I26" s="268"/>
      <c r="J26" s="268"/>
      <c r="K26" s="268"/>
      <c r="L26" s="268"/>
      <c r="M26" s="261">
        <f t="shared" si="1"/>
      </c>
      <c r="N26" s="262">
        <f t="shared" si="2"/>
      </c>
      <c r="O26" s="262">
        <f t="shared" si="2"/>
      </c>
      <c r="P26" s="262">
        <f t="shared" si="2"/>
      </c>
      <c r="Q26" s="262">
        <f t="shared" si="2"/>
      </c>
      <c r="R26" s="262">
        <f t="shared" si="2"/>
      </c>
    </row>
    <row r="27" spans="1:18" ht="15" customHeight="1">
      <c r="A27" s="263" t="s">
        <v>141</v>
      </c>
      <c r="B27" s="225" t="s">
        <v>162</v>
      </c>
      <c r="C27" s="264">
        <f aca="true" t="shared" si="4" ref="C27:L27">C20+C21+C24</f>
        <v>0</v>
      </c>
      <c r="D27" s="264">
        <f t="shared" si="4"/>
        <v>0</v>
      </c>
      <c r="E27" s="264">
        <f t="shared" si="4"/>
        <v>0</v>
      </c>
      <c r="F27" s="264">
        <f t="shared" si="4"/>
        <v>0</v>
      </c>
      <c r="G27" s="264">
        <f t="shared" si="4"/>
        <v>0</v>
      </c>
      <c r="H27" s="264">
        <f t="shared" si="4"/>
        <v>0</v>
      </c>
      <c r="I27" s="264">
        <f t="shared" si="4"/>
        <v>0</v>
      </c>
      <c r="J27" s="264">
        <f t="shared" si="4"/>
        <v>0</v>
      </c>
      <c r="K27" s="264">
        <f t="shared" si="4"/>
        <v>0</v>
      </c>
      <c r="L27" s="264">
        <f t="shared" si="4"/>
        <v>0</v>
      </c>
      <c r="M27" s="261">
        <f t="shared" si="1"/>
      </c>
      <c r="N27" s="262">
        <f t="shared" si="2"/>
      </c>
      <c r="O27" s="262">
        <f t="shared" si="2"/>
      </c>
      <c r="P27" s="262">
        <f t="shared" si="2"/>
      </c>
      <c r="Q27" s="262">
        <f t="shared" si="2"/>
      </c>
      <c r="R27" s="262">
        <f t="shared" si="2"/>
      </c>
    </row>
    <row r="28" ht="15" customHeight="1"/>
    <row r="29" ht="15" customHeight="1"/>
    <row r="30" spans="1:4" ht="15" customHeight="1">
      <c r="A30" t="s">
        <v>113</v>
      </c>
      <c r="B30"/>
      <c r="C30" s="338" t="s">
        <v>114</v>
      </c>
      <c r="D30" s="33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2">
    <mergeCell ref="C30:D30"/>
    <mergeCell ref="A1:R1"/>
    <mergeCell ref="A2:R2"/>
    <mergeCell ref="P5:R5"/>
    <mergeCell ref="A10:R10"/>
    <mergeCell ref="A19:R19"/>
    <mergeCell ref="A7:A8"/>
    <mergeCell ref="B7:B8"/>
    <mergeCell ref="C7:G7"/>
    <mergeCell ref="H7:L7"/>
    <mergeCell ref="M7:M8"/>
    <mergeCell ref="N7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showGridLines="0" zoomScalePageLayoutView="0" workbookViewId="0" topLeftCell="A7">
      <selection activeCell="Y4" sqref="Y4"/>
    </sheetView>
  </sheetViews>
  <sheetFormatPr defaultColWidth="9.140625" defaultRowHeight="15"/>
  <cols>
    <col min="1" max="1" width="6.7109375" style="0" bestFit="1" customWidth="1"/>
    <col min="2" max="2" width="50.7109375" style="0" customWidth="1"/>
    <col min="3" max="4" width="0" style="0" hidden="1" customWidth="1"/>
    <col min="7" max="7" width="0" style="0" hidden="1" customWidth="1"/>
    <col min="13" max="13" width="0" style="0" hidden="1" customWidth="1"/>
    <col min="19" max="19" width="0" style="0" hidden="1" customWidth="1"/>
  </cols>
  <sheetData>
    <row r="1" spans="1:73" ht="15">
      <c r="A1" s="387" t="s">
        <v>116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</row>
    <row r="2" spans="1:27" ht="15">
      <c r="A2" s="387" t="s">
        <v>111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</row>
    <row r="4" spans="25:27" ht="18.75">
      <c r="Y4" s="169"/>
      <c r="Z4" s="169"/>
      <c r="AA4" s="170" t="s">
        <v>112</v>
      </c>
    </row>
    <row r="5" spans="25:27" ht="18.75">
      <c r="Y5" s="388"/>
      <c r="Z5" s="388"/>
      <c r="AA5" s="388"/>
    </row>
    <row r="6" ht="15.75" thickBot="1"/>
    <row r="7" spans="1:27" ht="15" customHeight="1">
      <c r="A7" s="389" t="s">
        <v>0</v>
      </c>
      <c r="B7" s="392" t="s">
        <v>1</v>
      </c>
      <c r="C7" s="395" t="s">
        <v>0</v>
      </c>
      <c r="D7" s="392" t="s">
        <v>94</v>
      </c>
      <c r="E7" s="392" t="s">
        <v>109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8"/>
    </row>
    <row r="8" spans="1:32" ht="15">
      <c r="A8" s="390"/>
      <c r="B8" s="393"/>
      <c r="C8" s="396"/>
      <c r="D8" s="393"/>
      <c r="E8" s="393" t="s">
        <v>54</v>
      </c>
      <c r="F8" s="393"/>
      <c r="G8" s="393"/>
      <c r="H8" s="393"/>
      <c r="I8" s="393"/>
      <c r="J8" s="393"/>
      <c r="K8" s="393" t="s">
        <v>55</v>
      </c>
      <c r="L8" s="393"/>
      <c r="M8" s="393"/>
      <c r="N8" s="393"/>
      <c r="O8" s="393"/>
      <c r="P8" s="393"/>
      <c r="Q8" s="393" t="s">
        <v>56</v>
      </c>
      <c r="R8" s="393"/>
      <c r="S8" s="393"/>
      <c r="T8" s="393"/>
      <c r="U8" s="393"/>
      <c r="V8" s="393"/>
      <c r="W8" s="393" t="s">
        <v>57</v>
      </c>
      <c r="X8" s="393"/>
      <c r="Y8" s="393"/>
      <c r="Z8" s="393"/>
      <c r="AA8" s="399"/>
      <c r="AF8" s="147"/>
    </row>
    <row r="9" spans="1:27" ht="15">
      <c r="A9" s="390"/>
      <c r="B9" s="393"/>
      <c r="C9" s="396"/>
      <c r="D9" s="393"/>
      <c r="E9" s="396" t="s">
        <v>58</v>
      </c>
      <c r="F9" s="396"/>
      <c r="G9" s="396"/>
      <c r="H9" s="396"/>
      <c r="I9" s="396"/>
      <c r="J9" s="396"/>
      <c r="K9" s="396" t="s">
        <v>59</v>
      </c>
      <c r="L9" s="396"/>
      <c r="M9" s="396"/>
      <c r="N9" s="396"/>
      <c r="O9" s="396"/>
      <c r="P9" s="396"/>
      <c r="Q9" s="396" t="s">
        <v>59</v>
      </c>
      <c r="R9" s="396"/>
      <c r="S9" s="396"/>
      <c r="T9" s="396"/>
      <c r="U9" s="396"/>
      <c r="V9" s="396"/>
      <c r="W9" s="396" t="s">
        <v>59</v>
      </c>
      <c r="X9" s="396"/>
      <c r="Y9" s="396"/>
      <c r="Z9" s="396"/>
      <c r="AA9" s="401"/>
    </row>
    <row r="10" spans="1:27" ht="15.75" thickBot="1">
      <c r="A10" s="391"/>
      <c r="B10" s="394"/>
      <c r="C10" s="397"/>
      <c r="D10" s="394"/>
      <c r="E10" s="67" t="s">
        <v>2</v>
      </c>
      <c r="F10" s="30" t="s">
        <v>3</v>
      </c>
      <c r="G10" s="30" t="s">
        <v>95</v>
      </c>
      <c r="H10" s="30" t="s">
        <v>4</v>
      </c>
      <c r="I10" s="30" t="s">
        <v>5</v>
      </c>
      <c r="J10" s="30" t="s">
        <v>6</v>
      </c>
      <c r="K10" s="30" t="s">
        <v>2</v>
      </c>
      <c r="L10" s="30" t="s">
        <v>3</v>
      </c>
      <c r="M10" s="30" t="s">
        <v>95</v>
      </c>
      <c r="N10" s="30" t="s">
        <v>4</v>
      </c>
      <c r="O10" s="30" t="s">
        <v>5</v>
      </c>
      <c r="P10" s="30" t="s">
        <v>6</v>
      </c>
      <c r="Q10" s="30" t="s">
        <v>2</v>
      </c>
      <c r="R10" s="30" t="s">
        <v>3</v>
      </c>
      <c r="S10" s="30" t="s">
        <v>95</v>
      </c>
      <c r="T10" s="30" t="s">
        <v>4</v>
      </c>
      <c r="U10" s="30" t="s">
        <v>5</v>
      </c>
      <c r="V10" s="30" t="s">
        <v>6</v>
      </c>
      <c r="W10" s="30" t="s">
        <v>2</v>
      </c>
      <c r="X10" s="30" t="s">
        <v>3</v>
      </c>
      <c r="Y10" s="30" t="s">
        <v>4</v>
      </c>
      <c r="Z10" s="30" t="s">
        <v>5</v>
      </c>
      <c r="AA10" s="150" t="s">
        <v>6</v>
      </c>
    </row>
    <row r="11" spans="1:27" ht="15.75" thickBot="1">
      <c r="A11" s="32">
        <v>1</v>
      </c>
      <c r="B11" s="33">
        <f>A11+1</f>
        <v>2</v>
      </c>
      <c r="C11" s="33">
        <f>B11+1</f>
        <v>3</v>
      </c>
      <c r="D11" s="33">
        <f>C11+1</f>
        <v>4</v>
      </c>
      <c r="E11" s="33">
        <f aca="true" t="shared" si="0" ref="E11:AA11">D11+1</f>
        <v>5</v>
      </c>
      <c r="F11" s="33">
        <f t="shared" si="0"/>
        <v>6</v>
      </c>
      <c r="G11" s="33">
        <f t="shared" si="0"/>
        <v>7</v>
      </c>
      <c r="H11" s="33">
        <f t="shared" si="0"/>
        <v>8</v>
      </c>
      <c r="I11" s="33">
        <f t="shared" si="0"/>
        <v>9</v>
      </c>
      <c r="J11" s="33">
        <f t="shared" si="0"/>
        <v>10</v>
      </c>
      <c r="K11" s="33">
        <f t="shared" si="0"/>
        <v>11</v>
      </c>
      <c r="L11" s="33">
        <f t="shared" si="0"/>
        <v>12</v>
      </c>
      <c r="M11" s="33">
        <f t="shared" si="0"/>
        <v>13</v>
      </c>
      <c r="N11" s="33">
        <f t="shared" si="0"/>
        <v>14</v>
      </c>
      <c r="O11" s="33">
        <f t="shared" si="0"/>
        <v>15</v>
      </c>
      <c r="P11" s="33">
        <f t="shared" si="0"/>
        <v>16</v>
      </c>
      <c r="Q11" s="33">
        <f t="shared" si="0"/>
        <v>17</v>
      </c>
      <c r="R11" s="33">
        <f t="shared" si="0"/>
        <v>18</v>
      </c>
      <c r="S11" s="33">
        <f t="shared" si="0"/>
        <v>19</v>
      </c>
      <c r="T11" s="33">
        <f t="shared" si="0"/>
        <v>20</v>
      </c>
      <c r="U11" s="33">
        <f t="shared" si="0"/>
        <v>21</v>
      </c>
      <c r="V11" s="33">
        <f t="shared" si="0"/>
        <v>22</v>
      </c>
      <c r="W11" s="33">
        <f t="shared" si="0"/>
        <v>23</v>
      </c>
      <c r="X11" s="33">
        <f t="shared" si="0"/>
        <v>24</v>
      </c>
      <c r="Y11" s="33">
        <f t="shared" si="0"/>
        <v>25</v>
      </c>
      <c r="Z11" s="33">
        <f t="shared" si="0"/>
        <v>26</v>
      </c>
      <c r="AA11" s="34">
        <f t="shared" si="0"/>
        <v>27</v>
      </c>
    </row>
    <row r="12" spans="1:27" ht="15">
      <c r="A12" s="68" t="s">
        <v>7</v>
      </c>
      <c r="B12" s="69" t="s">
        <v>96</v>
      </c>
      <c r="C12" s="69"/>
      <c r="D12" s="69"/>
      <c r="E12" s="70">
        <f>F12+H12+I12+J12</f>
        <v>46.24</v>
      </c>
      <c r="F12" s="70">
        <f>F13+F16+F23</f>
        <v>0</v>
      </c>
      <c r="G12" s="71"/>
      <c r="H12" s="70">
        <f>H13+H16+H23</f>
        <v>0</v>
      </c>
      <c r="I12" s="70">
        <f>I13+I16+I23</f>
        <v>46</v>
      </c>
      <c r="J12" s="70">
        <f>J13+J16+J23</f>
        <v>0.24</v>
      </c>
      <c r="K12" s="70">
        <f>L12+N12+O12+P12</f>
        <v>3.065105877920121</v>
      </c>
      <c r="L12" s="70">
        <f>L13+L16+L23</f>
        <v>0</v>
      </c>
      <c r="M12" s="71"/>
      <c r="N12" s="70">
        <f>N13+N16+N23</f>
        <v>0</v>
      </c>
      <c r="O12" s="70">
        <f>O13+O16+O23</f>
        <v>3.062319329314243</v>
      </c>
      <c r="P12" s="70">
        <f>P13+P16+P23</f>
        <v>0.0027865486058779206</v>
      </c>
      <c r="Q12" s="70">
        <f>R12+T12+U12+V12</f>
        <v>3.065105877920121</v>
      </c>
      <c r="R12" s="70">
        <f>R13+R16+R23</f>
        <v>0</v>
      </c>
      <c r="S12" s="71"/>
      <c r="T12" s="70">
        <f>T13+T16+T23</f>
        <v>0</v>
      </c>
      <c r="U12" s="70">
        <f>U13+U16+U23</f>
        <v>3.062319329314243</v>
      </c>
      <c r="V12" s="70">
        <f>V13+V16+V23</f>
        <v>0.0027865486058779206</v>
      </c>
      <c r="W12" s="72"/>
      <c r="X12" s="72"/>
      <c r="Y12" s="72"/>
      <c r="Z12" s="72"/>
      <c r="AA12" s="151"/>
    </row>
    <row r="13" spans="1:27" ht="15">
      <c r="A13" s="73" t="s">
        <v>9</v>
      </c>
      <c r="B13" s="74" t="s">
        <v>60</v>
      </c>
      <c r="C13" s="74"/>
      <c r="D13" s="75"/>
      <c r="E13" s="76">
        <f aca="true" t="shared" si="1" ref="E13:E20">F13+H13+I13+J13</f>
        <v>0</v>
      </c>
      <c r="F13" s="76">
        <f>F14+F15</f>
        <v>0</v>
      </c>
      <c r="G13" s="77"/>
      <c r="H13" s="76">
        <f>H14+H15</f>
        <v>0</v>
      </c>
      <c r="I13" s="76">
        <f>I14+I15</f>
        <v>0</v>
      </c>
      <c r="J13" s="76">
        <f>J14+J15</f>
        <v>0</v>
      </c>
      <c r="K13" s="76">
        <f aca="true" t="shared" si="2" ref="K13:K23">L13+N13+O13+P13</f>
        <v>0</v>
      </c>
      <c r="L13" s="76">
        <f>L14+L15</f>
        <v>0</v>
      </c>
      <c r="M13" s="77"/>
      <c r="N13" s="76">
        <f>N14+N15</f>
        <v>0</v>
      </c>
      <c r="O13" s="76">
        <f>O14+O15</f>
        <v>0</v>
      </c>
      <c r="P13" s="76">
        <f>P14+P15</f>
        <v>0</v>
      </c>
      <c r="Q13" s="76">
        <f aca="true" t="shared" si="3" ref="Q13:Q20">R13+T13+U13+V13</f>
        <v>0</v>
      </c>
      <c r="R13" s="76">
        <f>R14+R15</f>
        <v>0</v>
      </c>
      <c r="S13" s="77"/>
      <c r="T13" s="76">
        <f>T14+T15</f>
        <v>0</v>
      </c>
      <c r="U13" s="76">
        <f>U14+U15</f>
        <v>0</v>
      </c>
      <c r="V13" s="76">
        <f>V14+V15</f>
        <v>0</v>
      </c>
      <c r="W13" s="78"/>
      <c r="X13" s="78"/>
      <c r="Y13" s="78"/>
      <c r="Z13" s="78"/>
      <c r="AA13" s="152"/>
    </row>
    <row r="14" spans="1:27" ht="15">
      <c r="A14" s="79" t="s">
        <v>11</v>
      </c>
      <c r="B14" s="80" t="s">
        <v>61</v>
      </c>
      <c r="C14" s="80"/>
      <c r="D14" s="75"/>
      <c r="E14" s="76">
        <f t="shared" si="1"/>
        <v>0</v>
      </c>
      <c r="F14" s="81"/>
      <c r="G14" s="77"/>
      <c r="H14" s="81"/>
      <c r="I14" s="81"/>
      <c r="J14" s="81"/>
      <c r="K14" s="76">
        <f t="shared" si="2"/>
        <v>0</v>
      </c>
      <c r="L14" s="81"/>
      <c r="M14" s="77"/>
      <c r="N14" s="81"/>
      <c r="O14" s="81"/>
      <c r="P14" s="81"/>
      <c r="Q14" s="76">
        <f t="shared" si="3"/>
        <v>0</v>
      </c>
      <c r="R14" s="81"/>
      <c r="S14" s="77"/>
      <c r="T14" s="81"/>
      <c r="U14" s="81"/>
      <c r="V14" s="81"/>
      <c r="W14" s="78"/>
      <c r="X14" s="78"/>
      <c r="Y14" s="78"/>
      <c r="Z14" s="78"/>
      <c r="AA14" s="152"/>
    </row>
    <row r="15" spans="1:27" ht="15">
      <c r="A15" s="79" t="s">
        <v>12</v>
      </c>
      <c r="B15" s="80" t="s">
        <v>62</v>
      </c>
      <c r="C15" s="80"/>
      <c r="D15" s="75"/>
      <c r="E15" s="76">
        <f t="shared" si="1"/>
        <v>0</v>
      </c>
      <c r="F15" s="81"/>
      <c r="G15" s="77"/>
      <c r="H15" s="81"/>
      <c r="I15" s="81"/>
      <c r="J15" s="81"/>
      <c r="K15" s="76">
        <f t="shared" si="2"/>
        <v>0</v>
      </c>
      <c r="L15" s="81"/>
      <c r="M15" s="77"/>
      <c r="N15" s="81"/>
      <c r="O15" s="81"/>
      <c r="P15" s="81"/>
      <c r="Q15" s="76">
        <f t="shared" si="3"/>
        <v>0</v>
      </c>
      <c r="R15" s="81"/>
      <c r="S15" s="77"/>
      <c r="T15" s="81"/>
      <c r="U15" s="81"/>
      <c r="V15" s="81"/>
      <c r="W15" s="78"/>
      <c r="X15" s="78"/>
      <c r="Y15" s="78"/>
      <c r="Z15" s="78"/>
      <c r="AA15" s="152"/>
    </row>
    <row r="16" spans="1:27" ht="15">
      <c r="A16" s="73" t="s">
        <v>17</v>
      </c>
      <c r="B16" s="74" t="s">
        <v>63</v>
      </c>
      <c r="C16" s="74"/>
      <c r="D16" s="75"/>
      <c r="E16" s="76">
        <f t="shared" si="1"/>
        <v>46.24</v>
      </c>
      <c r="F16" s="76">
        <f>F17+F18+F19</f>
        <v>0</v>
      </c>
      <c r="G16" s="77"/>
      <c r="H16" s="76">
        <f>H17+H18+H19</f>
        <v>0</v>
      </c>
      <c r="I16" s="76">
        <f>I17+I18+I19</f>
        <v>46</v>
      </c>
      <c r="J16" s="76">
        <f>J17+J18+J19</f>
        <v>0.24</v>
      </c>
      <c r="K16" s="76">
        <f t="shared" si="2"/>
        <v>3.065105877920121</v>
      </c>
      <c r="L16" s="76">
        <f>L17+L18+L19</f>
        <v>0</v>
      </c>
      <c r="M16" s="77"/>
      <c r="N16" s="76">
        <f>N17+N18+N19</f>
        <v>0</v>
      </c>
      <c r="O16" s="76">
        <f>O17+O18+O19</f>
        <v>3.062319329314243</v>
      </c>
      <c r="P16" s="76">
        <f>P17+P18+P19</f>
        <v>0.0027865486058779206</v>
      </c>
      <c r="Q16" s="76">
        <f t="shared" si="3"/>
        <v>3.065105877920121</v>
      </c>
      <c r="R16" s="76">
        <f>R17+R18+R19</f>
        <v>0</v>
      </c>
      <c r="S16" s="77"/>
      <c r="T16" s="76">
        <f>T17+T18+T19</f>
        <v>0</v>
      </c>
      <c r="U16" s="76">
        <f>U17+U18+U19</f>
        <v>3.062319329314243</v>
      </c>
      <c r="V16" s="76">
        <f>V17+V18+V19</f>
        <v>0.0027865486058779206</v>
      </c>
      <c r="W16" s="78"/>
      <c r="X16" s="78"/>
      <c r="Y16" s="78"/>
      <c r="Z16" s="78"/>
      <c r="AA16" s="152"/>
    </row>
    <row r="17" spans="1:27" ht="15">
      <c r="A17" s="79" t="s">
        <v>64</v>
      </c>
      <c r="B17" s="80" t="s">
        <v>65</v>
      </c>
      <c r="C17" s="80"/>
      <c r="D17" s="75"/>
      <c r="E17" s="76">
        <f t="shared" si="1"/>
        <v>0</v>
      </c>
      <c r="F17" s="81"/>
      <c r="G17" s="77"/>
      <c r="H17" s="81"/>
      <c r="I17" s="81"/>
      <c r="J17" s="81"/>
      <c r="K17" s="76">
        <f t="shared" si="2"/>
        <v>0</v>
      </c>
      <c r="L17" s="81"/>
      <c r="M17" s="77"/>
      <c r="N17" s="81"/>
      <c r="O17" s="81"/>
      <c r="P17" s="81"/>
      <c r="Q17" s="76">
        <f t="shared" si="3"/>
        <v>0</v>
      </c>
      <c r="R17" s="81"/>
      <c r="S17" s="77"/>
      <c r="T17" s="81"/>
      <c r="U17" s="81"/>
      <c r="V17" s="81"/>
      <c r="W17" s="78"/>
      <c r="X17" s="78"/>
      <c r="Y17" s="78"/>
      <c r="Z17" s="78"/>
      <c r="AA17" s="152"/>
    </row>
    <row r="18" spans="1:27" ht="15">
      <c r="A18" s="79" t="s">
        <v>66</v>
      </c>
      <c r="B18" s="80" t="s">
        <v>67</v>
      </c>
      <c r="C18" s="80"/>
      <c r="D18" s="75"/>
      <c r="E18" s="76">
        <f t="shared" si="1"/>
        <v>0</v>
      </c>
      <c r="F18" s="81"/>
      <c r="G18" s="77"/>
      <c r="H18" s="81"/>
      <c r="I18" s="81"/>
      <c r="J18" s="81"/>
      <c r="K18" s="76">
        <f t="shared" si="2"/>
        <v>0</v>
      </c>
      <c r="L18" s="81"/>
      <c r="M18" s="77"/>
      <c r="N18" s="81"/>
      <c r="O18" s="81"/>
      <c r="P18" s="81"/>
      <c r="Q18" s="76">
        <f t="shared" si="3"/>
        <v>0</v>
      </c>
      <c r="R18" s="81"/>
      <c r="S18" s="77"/>
      <c r="T18" s="81"/>
      <c r="U18" s="81"/>
      <c r="V18" s="81"/>
      <c r="W18" s="78"/>
      <c r="X18" s="78"/>
      <c r="Y18" s="78"/>
      <c r="Z18" s="78"/>
      <c r="AA18" s="152"/>
    </row>
    <row r="19" spans="1:27" ht="15">
      <c r="A19" s="73" t="s">
        <v>68</v>
      </c>
      <c r="B19" s="80" t="s">
        <v>69</v>
      </c>
      <c r="C19" s="80"/>
      <c r="D19" s="75"/>
      <c r="E19" s="76">
        <f t="shared" si="1"/>
        <v>46.24</v>
      </c>
      <c r="F19" s="76">
        <f>SUM(F20:F22)</f>
        <v>0</v>
      </c>
      <c r="G19" s="77"/>
      <c r="H19" s="76">
        <f>SUM(H20:H22)</f>
        <v>0</v>
      </c>
      <c r="I19" s="76">
        <f>SUM(I20:I22)</f>
        <v>46</v>
      </c>
      <c r="J19" s="76">
        <f>SUM(J20:J22)</f>
        <v>0.24</v>
      </c>
      <c r="K19" s="76">
        <f t="shared" si="2"/>
        <v>3.065105877920121</v>
      </c>
      <c r="L19" s="76">
        <f>SUM(L20:L22)</f>
        <v>0</v>
      </c>
      <c r="M19" s="77"/>
      <c r="N19" s="76">
        <f>SUM(N20:N22)</f>
        <v>0</v>
      </c>
      <c r="O19" s="76">
        <f>SUM(O20:O22)</f>
        <v>3.062319329314243</v>
      </c>
      <c r="P19" s="76">
        <f>SUM(P20:P22)</f>
        <v>0.0027865486058779206</v>
      </c>
      <c r="Q19" s="76">
        <f t="shared" si="3"/>
        <v>3.065105877920121</v>
      </c>
      <c r="R19" s="76">
        <f>SUM(R20:R22)</f>
        <v>0</v>
      </c>
      <c r="S19" s="77"/>
      <c r="T19" s="76">
        <f>SUM(T20:T22)</f>
        <v>0</v>
      </c>
      <c r="U19" s="76">
        <f>SUM(U20:U22)</f>
        <v>3.062319329314243</v>
      </c>
      <c r="V19" s="76">
        <f>SUM(V20:V22)</f>
        <v>0.0027865486058779206</v>
      </c>
      <c r="W19" s="78"/>
      <c r="X19" s="78"/>
      <c r="Y19" s="78"/>
      <c r="Z19" s="78"/>
      <c r="AA19" s="152"/>
    </row>
    <row r="20" spans="1:27" ht="22.5">
      <c r="A20" s="79" t="s">
        <v>70</v>
      </c>
      <c r="B20" s="82" t="s">
        <v>97</v>
      </c>
      <c r="C20" s="80"/>
      <c r="D20" s="75"/>
      <c r="E20" s="76">
        <f t="shared" si="1"/>
        <v>46.24</v>
      </c>
      <c r="F20" s="81"/>
      <c r="G20" s="77"/>
      <c r="H20" s="81"/>
      <c r="I20" s="166">
        <v>46</v>
      </c>
      <c r="J20" s="166">
        <v>0.24</v>
      </c>
      <c r="K20" s="76">
        <f t="shared" si="2"/>
        <v>3.065105877920121</v>
      </c>
      <c r="L20" s="81"/>
      <c r="M20" s="77"/>
      <c r="N20" s="81"/>
      <c r="O20" s="166">
        <f>'П 1.5'!H19</f>
        <v>3.062319329314243</v>
      </c>
      <c r="P20" s="166">
        <f>'П 1.5'!I19</f>
        <v>0.0027865486058779206</v>
      </c>
      <c r="Q20" s="76">
        <f t="shared" si="3"/>
        <v>3.065105877920121</v>
      </c>
      <c r="R20" s="81"/>
      <c r="S20" s="77"/>
      <c r="T20" s="81"/>
      <c r="U20" s="81">
        <f>O20</f>
        <v>3.062319329314243</v>
      </c>
      <c r="V20" s="81">
        <f>P20</f>
        <v>0.0027865486058779206</v>
      </c>
      <c r="W20" s="78"/>
      <c r="X20" s="78"/>
      <c r="Y20" s="78"/>
      <c r="Z20" s="78"/>
      <c r="AA20" s="152"/>
    </row>
    <row r="21" spans="1:27" ht="15">
      <c r="A21" s="79" t="s">
        <v>71</v>
      </c>
      <c r="B21" s="82" t="s">
        <v>72</v>
      </c>
      <c r="C21" s="80"/>
      <c r="D21" s="75"/>
      <c r="E21" s="76">
        <f>F21+H21+I21+J21</f>
        <v>0</v>
      </c>
      <c r="F21" s="81"/>
      <c r="G21" s="83"/>
      <c r="H21" s="81"/>
      <c r="I21" s="81"/>
      <c r="J21" s="81"/>
      <c r="K21" s="76">
        <f>L21+N21+O21+P21</f>
        <v>0</v>
      </c>
      <c r="L21" s="81"/>
      <c r="M21" s="83"/>
      <c r="N21" s="81"/>
      <c r="O21" s="81"/>
      <c r="P21" s="81"/>
      <c r="Q21" s="76">
        <f>R21+T21+U21+V21</f>
        <v>0</v>
      </c>
      <c r="R21" s="81"/>
      <c r="S21" s="83"/>
      <c r="T21" s="81"/>
      <c r="U21" s="81"/>
      <c r="V21" s="81"/>
      <c r="W21" s="78"/>
      <c r="X21" s="78"/>
      <c r="Y21" s="78"/>
      <c r="Z21" s="78"/>
      <c r="AA21" s="152"/>
    </row>
    <row r="22" spans="1:27" ht="15">
      <c r="A22" s="84"/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ht="15.75" thickBot="1">
      <c r="A23" s="88" t="s">
        <v>19</v>
      </c>
      <c r="B23" s="89" t="s">
        <v>73</v>
      </c>
      <c r="C23" s="89"/>
      <c r="D23" s="90"/>
      <c r="E23" s="91">
        <f>F23+H23+I23+J23</f>
        <v>0</v>
      </c>
      <c r="F23" s="92"/>
      <c r="G23" s="93"/>
      <c r="H23" s="92"/>
      <c r="I23" s="92"/>
      <c r="J23" s="92"/>
      <c r="K23" s="91">
        <f t="shared" si="2"/>
        <v>0</v>
      </c>
      <c r="L23" s="92"/>
      <c r="M23" s="93"/>
      <c r="N23" s="92"/>
      <c r="O23" s="92"/>
      <c r="P23" s="92"/>
      <c r="Q23" s="91">
        <f>R23+T23+U23+V23</f>
        <v>0</v>
      </c>
      <c r="R23" s="92"/>
      <c r="S23" s="93"/>
      <c r="T23" s="92"/>
      <c r="U23" s="92"/>
      <c r="V23" s="92"/>
      <c r="W23" s="94"/>
      <c r="X23" s="94"/>
      <c r="Y23" s="94"/>
      <c r="Z23" s="94"/>
      <c r="AA23" s="153"/>
    </row>
    <row r="24" spans="1:27" ht="22.5">
      <c r="A24" s="95" t="s">
        <v>23</v>
      </c>
      <c r="B24" s="96" t="s">
        <v>98</v>
      </c>
      <c r="C24" s="96"/>
      <c r="D24" s="96"/>
      <c r="E24" s="97">
        <f>SUM(F24:J24)</f>
        <v>33.66</v>
      </c>
      <c r="F24" s="98"/>
      <c r="G24" s="99"/>
      <c r="H24" s="97">
        <f>SUM(H25:H27)</f>
        <v>0</v>
      </c>
      <c r="I24" s="97">
        <f>SUM(I25:I27)</f>
        <v>0</v>
      </c>
      <c r="J24" s="97">
        <f>SUM(J25:J27)</f>
        <v>33.66</v>
      </c>
      <c r="K24" s="97">
        <f>SUM(L24:P24)</f>
        <v>2.7844762622456667</v>
      </c>
      <c r="L24" s="98"/>
      <c r="M24" s="99"/>
      <c r="N24" s="97">
        <f>SUM(N25:N27)</f>
        <v>0</v>
      </c>
      <c r="O24" s="97">
        <f>SUM(O25:O27)</f>
        <v>0</v>
      </c>
      <c r="P24" s="97">
        <f>SUM(P25:P27)</f>
        <v>2.7844762622456667</v>
      </c>
      <c r="Q24" s="97">
        <f>SUM(R24:V24)</f>
        <v>2.7844762622456667</v>
      </c>
      <c r="R24" s="98"/>
      <c r="S24" s="99"/>
      <c r="T24" s="97">
        <f>SUM(T25:T27)</f>
        <v>0</v>
      </c>
      <c r="U24" s="97">
        <f>SUM(U25:U27)</f>
        <v>0</v>
      </c>
      <c r="V24" s="97">
        <f>SUM(V25:V27)</f>
        <v>2.7844762622456667</v>
      </c>
      <c r="W24" s="100"/>
      <c r="X24" s="100"/>
      <c r="Y24" s="100"/>
      <c r="Z24" s="100"/>
      <c r="AA24" s="154"/>
    </row>
    <row r="25" spans="1:27" ht="15">
      <c r="A25" s="101" t="s">
        <v>26</v>
      </c>
      <c r="B25" s="74" t="s">
        <v>3</v>
      </c>
      <c r="C25" s="74"/>
      <c r="D25" s="102"/>
      <c r="E25" s="103">
        <f>SUM(F25:J25)</f>
        <v>0</v>
      </c>
      <c r="F25" s="98"/>
      <c r="G25" s="98"/>
      <c r="H25" s="104"/>
      <c r="I25" s="104"/>
      <c r="J25" s="98"/>
      <c r="K25" s="103">
        <f>SUM(L25:P25)</f>
        <v>0</v>
      </c>
      <c r="L25" s="98"/>
      <c r="M25" s="98"/>
      <c r="N25" s="104"/>
      <c r="O25" s="104"/>
      <c r="P25" s="98"/>
      <c r="Q25" s="103">
        <f>SUM(R25:V25)</f>
        <v>0</v>
      </c>
      <c r="R25" s="98"/>
      <c r="S25" s="98"/>
      <c r="T25" s="104"/>
      <c r="U25" s="104"/>
      <c r="V25" s="98"/>
      <c r="W25" s="105"/>
      <c r="X25" s="105"/>
      <c r="Y25" s="105"/>
      <c r="Z25" s="105"/>
      <c r="AA25" s="155"/>
    </row>
    <row r="26" spans="1:27" ht="15">
      <c r="A26" s="101" t="s">
        <v>28</v>
      </c>
      <c r="B26" s="74" t="s">
        <v>4</v>
      </c>
      <c r="C26" s="74"/>
      <c r="D26" s="102"/>
      <c r="E26" s="103">
        <f>SUM(F26:J26)</f>
        <v>0</v>
      </c>
      <c r="F26" s="98"/>
      <c r="G26" s="98"/>
      <c r="H26" s="98"/>
      <c r="I26" s="104"/>
      <c r="J26" s="104"/>
      <c r="K26" s="103">
        <f>SUM(L26:P26)</f>
        <v>0</v>
      </c>
      <c r="L26" s="98"/>
      <c r="M26" s="98"/>
      <c r="N26" s="98"/>
      <c r="O26" s="104"/>
      <c r="P26" s="104"/>
      <c r="Q26" s="103">
        <f>SUM(R26:V26)</f>
        <v>0</v>
      </c>
      <c r="R26" s="98"/>
      <c r="S26" s="98"/>
      <c r="T26" s="98"/>
      <c r="U26" s="104"/>
      <c r="V26" s="104"/>
      <c r="W26" s="105"/>
      <c r="X26" s="105"/>
      <c r="Y26" s="105"/>
      <c r="Z26" s="105"/>
      <c r="AA26" s="155"/>
    </row>
    <row r="27" spans="1:27" ht="15.75" thickBot="1">
      <c r="A27" s="106" t="s">
        <v>74</v>
      </c>
      <c r="B27" s="107" t="s">
        <v>5</v>
      </c>
      <c r="C27" s="107"/>
      <c r="D27" s="108"/>
      <c r="E27" s="109">
        <f>SUM(F27:J27)</f>
        <v>33.66</v>
      </c>
      <c r="F27" s="110"/>
      <c r="G27" s="110"/>
      <c r="H27" s="110"/>
      <c r="I27" s="110"/>
      <c r="J27" s="167">
        <v>33.66</v>
      </c>
      <c r="K27" s="109">
        <f>SUM(L27:P27)</f>
        <v>2.7844762622456667</v>
      </c>
      <c r="L27" s="110"/>
      <c r="M27" s="110"/>
      <c r="N27" s="110"/>
      <c r="O27" s="110"/>
      <c r="P27" s="167">
        <f>'П 1.5'!I16</f>
        <v>2.7844762622456667</v>
      </c>
      <c r="Q27" s="109">
        <f>SUM(R27:V27)</f>
        <v>2.7844762622456667</v>
      </c>
      <c r="R27" s="110"/>
      <c r="S27" s="110"/>
      <c r="T27" s="110"/>
      <c r="U27" s="110"/>
      <c r="V27" s="111">
        <f>P27</f>
        <v>2.7844762622456667</v>
      </c>
      <c r="W27" s="112"/>
      <c r="X27" s="112"/>
      <c r="Y27" s="112"/>
      <c r="Z27" s="112"/>
      <c r="AA27" s="156"/>
    </row>
    <row r="28" spans="1:27" ht="15">
      <c r="A28" s="113">
        <v>3</v>
      </c>
      <c r="B28" s="96" t="s">
        <v>99</v>
      </c>
      <c r="C28" s="96"/>
      <c r="D28" s="114"/>
      <c r="E28" s="115">
        <f>F28+H28+I28+J28</f>
        <v>9.7</v>
      </c>
      <c r="F28" s="115">
        <f>F29+F32</f>
        <v>0</v>
      </c>
      <c r="G28" s="116"/>
      <c r="H28" s="115">
        <f>H29+H32</f>
        <v>0</v>
      </c>
      <c r="I28" s="115">
        <f>I29+I32</f>
        <v>9</v>
      </c>
      <c r="J28" s="115">
        <f>J29+J32</f>
        <v>0.7</v>
      </c>
      <c r="K28" s="115">
        <f>L28+N28+O28+P28</f>
        <v>0.9501092690278825</v>
      </c>
      <c r="L28" s="115">
        <f>L29+L32</f>
        <v>0</v>
      </c>
      <c r="M28" s="116"/>
      <c r="N28" s="115">
        <f>N29+N32</f>
        <v>0</v>
      </c>
      <c r="O28" s="115">
        <f>O29+O32</f>
        <v>0.1437792012057272</v>
      </c>
      <c r="P28" s="115">
        <f>P29+P32</f>
        <v>0.8063300678221553</v>
      </c>
      <c r="Q28" s="115">
        <f>R28+T28+U28+V28</f>
        <v>0.9501092690278825</v>
      </c>
      <c r="R28" s="115">
        <f>R29+R32</f>
        <v>0</v>
      </c>
      <c r="S28" s="116"/>
      <c r="T28" s="115">
        <f>T29+T32</f>
        <v>0</v>
      </c>
      <c r="U28" s="115">
        <f>U29+U32</f>
        <v>0.1437792012057272</v>
      </c>
      <c r="V28" s="115">
        <f>V29+V32</f>
        <v>0.8063300678221553</v>
      </c>
      <c r="W28" s="117"/>
      <c r="X28" s="117"/>
      <c r="Y28" s="117"/>
      <c r="Z28" s="117"/>
      <c r="AA28" s="157"/>
    </row>
    <row r="29" spans="1:27" ht="15">
      <c r="A29" s="79" t="s">
        <v>75</v>
      </c>
      <c r="B29" s="74" t="s">
        <v>76</v>
      </c>
      <c r="C29" s="74"/>
      <c r="D29" s="118"/>
      <c r="E29" s="76">
        <f>F29+H29+I29+J29</f>
        <v>0</v>
      </c>
      <c r="F29" s="76">
        <f>SUM(F30:F31)</f>
        <v>0</v>
      </c>
      <c r="G29" s="77"/>
      <c r="H29" s="76">
        <f>SUM(H30:H31)</f>
        <v>0</v>
      </c>
      <c r="I29" s="76">
        <f>SUM(I30:I31)</f>
        <v>0</v>
      </c>
      <c r="J29" s="76">
        <f>SUM(J30:J31)</f>
        <v>0</v>
      </c>
      <c r="K29" s="76">
        <f>L29+N29+O29+P29</f>
        <v>0</v>
      </c>
      <c r="L29" s="76">
        <f>SUM(L30:L31)</f>
        <v>0</v>
      </c>
      <c r="M29" s="77"/>
      <c r="N29" s="76">
        <f>SUM(N30:N31)</f>
        <v>0</v>
      </c>
      <c r="O29" s="76">
        <f>SUM(O30:O31)</f>
        <v>0</v>
      </c>
      <c r="P29" s="76">
        <f>SUM(P30:P31)</f>
        <v>0</v>
      </c>
      <c r="Q29" s="76">
        <f>R29+T29+U29+V29</f>
        <v>0</v>
      </c>
      <c r="R29" s="76">
        <f>SUM(R30:R31)</f>
        <v>0</v>
      </c>
      <c r="S29" s="77"/>
      <c r="T29" s="76">
        <f>SUM(T30:T31)</f>
        <v>0</v>
      </c>
      <c r="U29" s="76">
        <f>SUM(U30:U31)</f>
        <v>0</v>
      </c>
      <c r="V29" s="76">
        <f>SUM(V30:V31)</f>
        <v>0</v>
      </c>
      <c r="W29" s="78"/>
      <c r="X29" s="78"/>
      <c r="Y29" s="78"/>
      <c r="Z29" s="78"/>
      <c r="AA29" s="152"/>
    </row>
    <row r="30" spans="1:27" ht="15">
      <c r="A30" s="79" t="s">
        <v>77</v>
      </c>
      <c r="B30" s="119"/>
      <c r="C30" s="74"/>
      <c r="D30" s="67"/>
      <c r="E30" s="76">
        <f>F30+H30+I30+J30</f>
        <v>0</v>
      </c>
      <c r="F30" s="81"/>
      <c r="G30" s="77"/>
      <c r="H30" s="81"/>
      <c r="I30" s="81"/>
      <c r="J30" s="81"/>
      <c r="K30" s="76">
        <f>L30+N30+O30+P30</f>
        <v>0</v>
      </c>
      <c r="L30" s="81"/>
      <c r="M30" s="77"/>
      <c r="N30" s="81"/>
      <c r="O30" s="81"/>
      <c r="P30" s="81"/>
      <c r="Q30" s="76">
        <f>R30+T30+U30+V30</f>
        <v>0</v>
      </c>
      <c r="R30" s="81"/>
      <c r="S30" s="77"/>
      <c r="T30" s="81"/>
      <c r="U30" s="81"/>
      <c r="V30" s="81"/>
      <c r="W30" s="78"/>
      <c r="X30" s="78"/>
      <c r="Y30" s="78"/>
      <c r="Z30" s="78"/>
      <c r="AA30" s="152"/>
    </row>
    <row r="31" spans="1:27" ht="15">
      <c r="A31" s="84"/>
      <c r="B31" s="85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ht="15">
      <c r="A32" s="101" t="s">
        <v>79</v>
      </c>
      <c r="B32" s="74" t="s">
        <v>80</v>
      </c>
      <c r="C32" s="74"/>
      <c r="D32" s="118"/>
      <c r="E32" s="76">
        <f>F32+H32+I32+J32</f>
        <v>9.7</v>
      </c>
      <c r="F32" s="76">
        <f>SUM(F33:F34)</f>
        <v>0</v>
      </c>
      <c r="G32" s="77"/>
      <c r="H32" s="76">
        <f>SUM(H33:H34)</f>
        <v>0</v>
      </c>
      <c r="I32" s="76">
        <f>SUM(I33:I34)</f>
        <v>9</v>
      </c>
      <c r="J32" s="76">
        <f>SUM(J33:J34)</f>
        <v>0.7</v>
      </c>
      <c r="K32" s="76">
        <f>L32+N32+O32+P32</f>
        <v>0.9501092690278825</v>
      </c>
      <c r="L32" s="76">
        <f>SUM(L33:L34)</f>
        <v>0</v>
      </c>
      <c r="M32" s="77"/>
      <c r="N32" s="76">
        <f>SUM(N33:N34)</f>
        <v>0</v>
      </c>
      <c r="O32" s="76">
        <f>SUM(O33:O34)</f>
        <v>0.1437792012057272</v>
      </c>
      <c r="P32" s="76">
        <f>SUM(P33:P34)</f>
        <v>0.8063300678221553</v>
      </c>
      <c r="Q32" s="76">
        <f>R32+T32+U32+V32</f>
        <v>0.9501092690278825</v>
      </c>
      <c r="R32" s="76">
        <f>SUM(R33:R34)</f>
        <v>0</v>
      </c>
      <c r="S32" s="77"/>
      <c r="T32" s="76">
        <f>SUM(T33:T34)</f>
        <v>0</v>
      </c>
      <c r="U32" s="76">
        <f>SUM(U33:U34)</f>
        <v>0.1437792012057272</v>
      </c>
      <c r="V32" s="76">
        <f>SUM(V33:V34)</f>
        <v>0.8063300678221553</v>
      </c>
      <c r="W32" s="78"/>
      <c r="X32" s="78"/>
      <c r="Y32" s="78"/>
      <c r="Z32" s="78"/>
      <c r="AA32" s="152"/>
    </row>
    <row r="33" spans="1:27" ht="22.5">
      <c r="A33" s="79" t="s">
        <v>81</v>
      </c>
      <c r="B33" s="119" t="s">
        <v>100</v>
      </c>
      <c r="C33" s="74"/>
      <c r="D33" s="120"/>
      <c r="E33" s="76">
        <f>F33+H33+I33+J33</f>
        <v>9.7</v>
      </c>
      <c r="F33" s="81"/>
      <c r="G33" s="77"/>
      <c r="H33" s="81"/>
      <c r="I33" s="166">
        <v>9</v>
      </c>
      <c r="J33" s="166">
        <v>0.7</v>
      </c>
      <c r="K33" s="76">
        <f>L33+N33+O33+P33</f>
        <v>0.9501092690278825</v>
      </c>
      <c r="L33" s="81"/>
      <c r="M33" s="77"/>
      <c r="N33" s="81"/>
      <c r="O33" s="166">
        <f>'П 1.5'!H24</f>
        <v>0.1437792012057272</v>
      </c>
      <c r="P33" s="166">
        <f>'П 1.5'!I24</f>
        <v>0.8063300678221553</v>
      </c>
      <c r="Q33" s="76">
        <f>R33+T33+U33+V33</f>
        <v>0.9501092690278825</v>
      </c>
      <c r="R33" s="81"/>
      <c r="S33" s="77"/>
      <c r="T33" s="81"/>
      <c r="U33" s="81">
        <f>O33</f>
        <v>0.1437792012057272</v>
      </c>
      <c r="V33" s="81">
        <f>P33</f>
        <v>0.8063300678221553</v>
      </c>
      <c r="W33" s="78"/>
      <c r="X33" s="78"/>
      <c r="Y33" s="78"/>
      <c r="Z33" s="78"/>
      <c r="AA33" s="152"/>
    </row>
    <row r="34" spans="1:27" ht="15.75" thickBot="1">
      <c r="A34" s="121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ht="45">
      <c r="A35" s="95" t="s">
        <v>31</v>
      </c>
      <c r="B35" s="96" t="s">
        <v>101</v>
      </c>
      <c r="C35" s="96"/>
      <c r="D35" s="114"/>
      <c r="E35" s="122">
        <f>F35+H35+I35+J35</f>
        <v>0</v>
      </c>
      <c r="F35" s="122">
        <f>SUM(F36:F37)</f>
        <v>0</v>
      </c>
      <c r="G35" s="122">
        <f>SUM(G36:G37)</f>
        <v>0</v>
      </c>
      <c r="H35" s="122">
        <f>SUM(H36:H37)</f>
        <v>0</v>
      </c>
      <c r="I35" s="122">
        <f>SUM(I36:I37)</f>
        <v>0</v>
      </c>
      <c r="J35" s="122">
        <f>SUM(J36:J37)</f>
        <v>0</v>
      </c>
      <c r="K35" s="122">
        <f>L35+N35+O35+P35</f>
        <v>0</v>
      </c>
      <c r="L35" s="122">
        <f>SUM(L36:L37)</f>
        <v>0</v>
      </c>
      <c r="M35" s="122">
        <f>SUM(M36:M37)</f>
        <v>0</v>
      </c>
      <c r="N35" s="122">
        <f>SUM(N36:N37)</f>
        <v>0</v>
      </c>
      <c r="O35" s="122">
        <f>SUM(O36:O37)</f>
        <v>0</v>
      </c>
      <c r="P35" s="122">
        <f>SUM(P36:P37)</f>
        <v>0</v>
      </c>
      <c r="Q35" s="122">
        <f>R35+T35+U35+V35</f>
        <v>0</v>
      </c>
      <c r="R35" s="122">
        <f>SUM(R36:R37)</f>
        <v>0</v>
      </c>
      <c r="S35" s="122">
        <f>SUM(S36:S37)</f>
        <v>0</v>
      </c>
      <c r="T35" s="122">
        <f>SUM(T36:T37)</f>
        <v>0</v>
      </c>
      <c r="U35" s="122">
        <f>SUM(U36:U37)</f>
        <v>0</v>
      </c>
      <c r="V35" s="122">
        <f>SUM(V36:V37)</f>
        <v>0</v>
      </c>
      <c r="W35" s="122">
        <f>X35+Y35+Z35+AA35</f>
        <v>0</v>
      </c>
      <c r="X35" s="122">
        <f>SUM(X36:X37)</f>
        <v>0</v>
      </c>
      <c r="Y35" s="122">
        <f>SUM(Y36:Y37)</f>
        <v>0</v>
      </c>
      <c r="Z35" s="122">
        <f>SUM(Z36:Z37)</f>
        <v>0</v>
      </c>
      <c r="AA35" s="158">
        <f>SUM(AA36:AA37)</f>
        <v>0</v>
      </c>
    </row>
    <row r="36" spans="1:27" ht="15">
      <c r="A36" s="101" t="s">
        <v>33</v>
      </c>
      <c r="B36" s="123">
        <f>IF('[1]П1.30'!$E$35="","",'[1]П1.30'!$E$35)</f>
      </c>
      <c r="C36" s="124"/>
      <c r="D36" s="125"/>
      <c r="E36" s="76">
        <f>F36+H36+I36+J36</f>
        <v>0</v>
      </c>
      <c r="F36" s="81"/>
      <c r="G36" s="81"/>
      <c r="H36" s="81"/>
      <c r="I36" s="81"/>
      <c r="J36" s="81"/>
      <c r="K36" s="76">
        <f>L36+N36+O36+P36</f>
        <v>0</v>
      </c>
      <c r="L36" s="81"/>
      <c r="M36" s="81"/>
      <c r="N36" s="81"/>
      <c r="O36" s="81"/>
      <c r="P36" s="81"/>
      <c r="Q36" s="76">
        <f>R36+T36+U36+V36</f>
        <v>0</v>
      </c>
      <c r="R36" s="81"/>
      <c r="S36" s="81"/>
      <c r="T36" s="81"/>
      <c r="U36" s="81"/>
      <c r="V36" s="81"/>
      <c r="W36" s="76">
        <f>X36+Y36+Z36+AA36</f>
        <v>0</v>
      </c>
      <c r="X36" s="81"/>
      <c r="Y36" s="81"/>
      <c r="Z36" s="81"/>
      <c r="AA36" s="159"/>
    </row>
    <row r="37" spans="1:27" ht="15.75" thickBot="1">
      <c r="A37" s="126"/>
      <c r="B37" s="127" t="s">
        <v>78</v>
      </c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</row>
    <row r="38" spans="1:27" ht="15">
      <c r="A38" s="130">
        <v>5</v>
      </c>
      <c r="B38" s="69" t="s">
        <v>102</v>
      </c>
      <c r="C38" s="69"/>
      <c r="D38" s="69"/>
      <c r="E38" s="70">
        <f>F38+H38+I38+J38</f>
        <v>36.53999999999999</v>
      </c>
      <c r="F38" s="70">
        <f>F39+F42+F45+F50</f>
        <v>0</v>
      </c>
      <c r="G38" s="70">
        <f>G39+G42+G45+G50</f>
        <v>0</v>
      </c>
      <c r="H38" s="70">
        <f>H39+H42+H45+H50</f>
        <v>0</v>
      </c>
      <c r="I38" s="70">
        <f>I39+I42+I45+I50</f>
        <v>3.34</v>
      </c>
      <c r="J38" s="70">
        <f>J39+J42+J45+J50</f>
        <v>33.199999999999996</v>
      </c>
      <c r="K38" s="70">
        <f>L38+N38+O38+P38</f>
        <v>2.114996608892238</v>
      </c>
      <c r="L38" s="70">
        <f>L39+L42+L45+L50</f>
        <v>0</v>
      </c>
      <c r="M38" s="70">
        <f>M39+M42+M45+M50</f>
        <v>0</v>
      </c>
      <c r="N38" s="70">
        <f>N39+N42+N45+N50</f>
        <v>0</v>
      </c>
      <c r="O38" s="70">
        <f>O39+O42+O45+O50</f>
        <v>0.13485060286360212</v>
      </c>
      <c r="P38" s="70">
        <f>P39+P42+P45+P50</f>
        <v>1.9801460060286358</v>
      </c>
      <c r="Q38" s="70">
        <f>R38+T38+U38+V38</f>
        <v>2.114996608892238</v>
      </c>
      <c r="R38" s="70">
        <f>R39+R42+R45+R50</f>
        <v>0</v>
      </c>
      <c r="S38" s="70">
        <f>S39+S42+S45+S50</f>
        <v>0</v>
      </c>
      <c r="T38" s="70">
        <f>T39+T42+T45+T50</f>
        <v>0</v>
      </c>
      <c r="U38" s="70">
        <f>U39+U42+U45+U50</f>
        <v>0.13485060286360212</v>
      </c>
      <c r="V38" s="70">
        <f>V39+V42+V45+V50</f>
        <v>1.9801460060286358</v>
      </c>
      <c r="W38" s="70">
        <f>X38+Y38+Z38+AA38</f>
        <v>0</v>
      </c>
      <c r="X38" s="70">
        <f>X39+X42+X45+X50</f>
        <v>0</v>
      </c>
      <c r="Y38" s="70">
        <f>Y39+Y42+Y45+Y50</f>
        <v>0</v>
      </c>
      <c r="Z38" s="70">
        <f>Z39+Z42+Z45+Z50</f>
        <v>0</v>
      </c>
      <c r="AA38" s="160">
        <f>AA39+AA42+AA45+AA50</f>
        <v>0</v>
      </c>
    </row>
    <row r="39" spans="1:27" ht="15">
      <c r="A39" s="131" t="s">
        <v>82</v>
      </c>
      <c r="B39" s="132" t="s">
        <v>103</v>
      </c>
      <c r="C39" s="132"/>
      <c r="D39" s="125"/>
      <c r="E39" s="133">
        <f>F39+H39+I39+J39</f>
        <v>0.01</v>
      </c>
      <c r="F39" s="76">
        <f>SUM(F40:F41)</f>
        <v>0</v>
      </c>
      <c r="G39" s="77"/>
      <c r="H39" s="76">
        <f>SUM(H40:H41)</f>
        <v>0</v>
      </c>
      <c r="I39" s="76">
        <f>SUM(I40:I41)</f>
        <v>0</v>
      </c>
      <c r="J39" s="76">
        <f>SUM(J40:J41)</f>
        <v>0.01</v>
      </c>
      <c r="K39" s="133">
        <f>L39+N39+O39+P39</f>
        <v>0</v>
      </c>
      <c r="L39" s="76">
        <f>SUM(L40:L41)</f>
        <v>0</v>
      </c>
      <c r="M39" s="77"/>
      <c r="N39" s="76">
        <f>SUM(N40:N41)</f>
        <v>0</v>
      </c>
      <c r="O39" s="76">
        <f>SUM(O40:O41)</f>
        <v>0</v>
      </c>
      <c r="P39" s="76">
        <f>SUM(P40:P41)</f>
        <v>0</v>
      </c>
      <c r="Q39" s="133">
        <f>R39+T39+U39+V39</f>
        <v>0</v>
      </c>
      <c r="R39" s="76">
        <f>SUM(R40:R41)</f>
        <v>0</v>
      </c>
      <c r="S39" s="77"/>
      <c r="T39" s="76">
        <f>SUM(T40:T41)</f>
        <v>0</v>
      </c>
      <c r="U39" s="76">
        <f>SUM(U40:U41)</f>
        <v>0</v>
      </c>
      <c r="V39" s="76">
        <f>SUM(V40:V41)</f>
        <v>0</v>
      </c>
      <c r="W39" s="133">
        <f>X39+Y39+Z39+AA39</f>
        <v>0</v>
      </c>
      <c r="X39" s="76">
        <f>SUM(X40:X41)</f>
        <v>0</v>
      </c>
      <c r="Y39" s="76">
        <f>SUM(Y40:Y41)</f>
        <v>0</v>
      </c>
      <c r="Z39" s="76">
        <f>SUM(Z40:Z41)</f>
        <v>0</v>
      </c>
      <c r="AA39" s="161">
        <f>SUM(AA40:AA41)</f>
        <v>0</v>
      </c>
    </row>
    <row r="40" spans="1:27" ht="15">
      <c r="A40" s="101" t="s">
        <v>83</v>
      </c>
      <c r="B40" s="119"/>
      <c r="C40" s="132"/>
      <c r="D40" s="75"/>
      <c r="E40" s="76">
        <f>F40+H40+I40+J40</f>
        <v>0.01</v>
      </c>
      <c r="F40" s="81"/>
      <c r="G40" s="77"/>
      <c r="H40" s="81"/>
      <c r="I40" s="81"/>
      <c r="J40" s="166">
        <v>0.01</v>
      </c>
      <c r="K40" s="76">
        <f>L40+N40+O40+P40</f>
        <v>0</v>
      </c>
      <c r="L40" s="81"/>
      <c r="M40" s="77"/>
      <c r="N40" s="81"/>
      <c r="O40" s="81"/>
      <c r="P40" s="166">
        <f>'П 1.5'!I36</f>
        <v>0</v>
      </c>
      <c r="Q40" s="76">
        <f>R40+T40+U40+V40</f>
        <v>0</v>
      </c>
      <c r="R40" s="81"/>
      <c r="S40" s="77"/>
      <c r="T40" s="81"/>
      <c r="U40" s="81"/>
      <c r="V40" s="81">
        <f>P40</f>
        <v>0</v>
      </c>
      <c r="W40" s="76">
        <f>X40+Y40+Z40+AA40</f>
        <v>0</v>
      </c>
      <c r="X40" s="81"/>
      <c r="Y40" s="81"/>
      <c r="Z40" s="81"/>
      <c r="AA40" s="159"/>
    </row>
    <row r="41" spans="1:27" ht="15">
      <c r="A41" s="84"/>
      <c r="B41" s="85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1:27" ht="33.75">
      <c r="A42" s="131" t="s">
        <v>84</v>
      </c>
      <c r="B42" s="132" t="s">
        <v>104</v>
      </c>
      <c r="C42" s="132"/>
      <c r="D42" s="125"/>
      <c r="E42" s="133">
        <f>F42+H42+I42+J42</f>
        <v>0</v>
      </c>
      <c r="F42" s="76">
        <f>SUM(F43:F44)</f>
        <v>0</v>
      </c>
      <c r="G42" s="77"/>
      <c r="H42" s="76">
        <f>SUM(H43:H44)</f>
        <v>0</v>
      </c>
      <c r="I42" s="76">
        <f>SUM(I43:I44)</f>
        <v>0</v>
      </c>
      <c r="J42" s="76">
        <f>SUM(J43:J44)</f>
        <v>0</v>
      </c>
      <c r="K42" s="133">
        <f>L42+N42+O42+P42</f>
        <v>0</v>
      </c>
      <c r="L42" s="76">
        <f>SUM(L43:L44)</f>
        <v>0</v>
      </c>
      <c r="M42" s="77"/>
      <c r="N42" s="76">
        <f>SUM(N43:N44)</f>
        <v>0</v>
      </c>
      <c r="O42" s="76">
        <f>SUM(O43:O44)</f>
        <v>0</v>
      </c>
      <c r="P42" s="76">
        <f>SUM(P43:P44)</f>
        <v>0</v>
      </c>
      <c r="Q42" s="133">
        <f>R42+T42+U42+V42</f>
        <v>0</v>
      </c>
      <c r="R42" s="76">
        <f>SUM(R43:R44)</f>
        <v>0</v>
      </c>
      <c r="S42" s="77"/>
      <c r="T42" s="76">
        <f>SUM(T43:T44)</f>
        <v>0</v>
      </c>
      <c r="U42" s="76">
        <f>SUM(U43:U44)</f>
        <v>0</v>
      </c>
      <c r="V42" s="76">
        <f>SUM(V43:V44)</f>
        <v>0</v>
      </c>
      <c r="W42" s="133">
        <f>X42+Y42+Z42+AA42</f>
        <v>0</v>
      </c>
      <c r="X42" s="76">
        <f>SUM(X43:X44)</f>
        <v>0</v>
      </c>
      <c r="Y42" s="76">
        <f>SUM(Y43:Y44)</f>
        <v>0</v>
      </c>
      <c r="Z42" s="76">
        <f>SUM(Z43:Z44)</f>
        <v>0</v>
      </c>
      <c r="AA42" s="161">
        <f>SUM(AA43:AA44)</f>
        <v>0</v>
      </c>
    </row>
    <row r="43" spans="1:27" ht="15">
      <c r="A43" s="101" t="s">
        <v>85</v>
      </c>
      <c r="B43" s="119"/>
      <c r="C43" s="132"/>
      <c r="D43" s="75"/>
      <c r="E43" s="76">
        <f>F43+H43+I43+J43</f>
        <v>0</v>
      </c>
      <c r="F43" s="81"/>
      <c r="G43" s="77"/>
      <c r="H43" s="81"/>
      <c r="I43" s="81"/>
      <c r="J43" s="81"/>
      <c r="K43" s="76">
        <f>L43+N43+O43+P43</f>
        <v>0</v>
      </c>
      <c r="L43" s="81"/>
      <c r="M43" s="77"/>
      <c r="N43" s="81"/>
      <c r="O43" s="81"/>
      <c r="P43" s="81"/>
      <c r="Q43" s="76">
        <f>R43+T43+U43+V43</f>
        <v>0</v>
      </c>
      <c r="R43" s="81"/>
      <c r="S43" s="77"/>
      <c r="T43" s="81"/>
      <c r="U43" s="81"/>
      <c r="V43" s="81"/>
      <c r="W43" s="76">
        <f>X43+Y43+Z43+AA43</f>
        <v>0</v>
      </c>
      <c r="X43" s="81"/>
      <c r="Y43" s="81"/>
      <c r="Z43" s="81"/>
      <c r="AA43" s="159"/>
    </row>
    <row r="44" spans="1:27" ht="15">
      <c r="A44" s="84"/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</row>
    <row r="45" spans="1:27" ht="15">
      <c r="A45" s="131" t="s">
        <v>86</v>
      </c>
      <c r="B45" s="132" t="s">
        <v>105</v>
      </c>
      <c r="C45" s="132"/>
      <c r="D45" s="124"/>
      <c r="E45" s="133">
        <f>F45+H45+I45+J45</f>
        <v>36.53</v>
      </c>
      <c r="F45" s="133">
        <f>SUMIF($G46:$G49,"total",F46:F49)</f>
        <v>0</v>
      </c>
      <c r="G45" s="133">
        <f>SUMIF($G46:$G49,"total",G46:G49)</f>
        <v>0</v>
      </c>
      <c r="H45" s="133">
        <f>SUMIF($G46:$G49,"total",H46:H49)</f>
        <v>0</v>
      </c>
      <c r="I45" s="133">
        <f>I46</f>
        <v>3.34</v>
      </c>
      <c r="J45" s="133">
        <f>J46</f>
        <v>33.19</v>
      </c>
      <c r="K45" s="133">
        <f>L45+N45+O45+P45</f>
        <v>2.114996608892238</v>
      </c>
      <c r="L45" s="133">
        <f>SUMIF($G46:$G49,"total",L46:L49)</f>
        <v>0</v>
      </c>
      <c r="M45" s="133">
        <f>SUMIF($G46:$G49,"total",M46:M49)</f>
        <v>0</v>
      </c>
      <c r="N45" s="133">
        <f>SUMIF($G46:$G49,"total",N46:N49)</f>
        <v>0</v>
      </c>
      <c r="O45" s="133">
        <f>O46</f>
        <v>0.13485060286360212</v>
      </c>
      <c r="P45" s="133">
        <f>P46</f>
        <v>1.9801460060286358</v>
      </c>
      <c r="Q45" s="133">
        <f>R45+T45+U45+V45</f>
        <v>2.114996608892238</v>
      </c>
      <c r="R45" s="133">
        <f>SUMIF($G46:$G49,"total",R46:R49)</f>
        <v>0</v>
      </c>
      <c r="S45" s="133">
        <f>SUMIF($G46:$G49,"total",S46:S49)</f>
        <v>0</v>
      </c>
      <c r="T45" s="133">
        <f>SUMIF($G46:$G49,"total",T46:T49)</f>
        <v>0</v>
      </c>
      <c r="U45" s="133">
        <f>U46</f>
        <v>0.13485060286360212</v>
      </c>
      <c r="V45" s="133">
        <f>V46</f>
        <v>1.9801460060286358</v>
      </c>
      <c r="W45" s="133">
        <f>X45+Y45+Z45+AA45</f>
        <v>0</v>
      </c>
      <c r="X45" s="133">
        <f>SUMIF($G46:$G49,"total",X46:X49)</f>
        <v>0</v>
      </c>
      <c r="Y45" s="133">
        <f>SUMIF($G46:$G49,"total",Y46:Y49)</f>
        <v>0</v>
      </c>
      <c r="Z45" s="133">
        <f>SUMIF($G46:$G49,"total",Z46:Z49)</f>
        <v>0</v>
      </c>
      <c r="AA45" s="162">
        <f>SUMIF($G46:$G49,"total",AA46:AA49)</f>
        <v>0</v>
      </c>
    </row>
    <row r="46" spans="1:27" ht="15">
      <c r="A46" s="381" t="s">
        <v>87</v>
      </c>
      <c r="B46" s="384"/>
      <c r="C46" s="132"/>
      <c r="D46" s="134" t="s">
        <v>106</v>
      </c>
      <c r="E46" s="76">
        <f>F46+H46+I46+J46</f>
        <v>36.53</v>
      </c>
      <c r="F46" s="76">
        <f>SUM(F47:F48)</f>
        <v>0</v>
      </c>
      <c r="G46" s="76">
        <f>SUM(G47:G48)</f>
        <v>0</v>
      </c>
      <c r="H46" s="76">
        <f>SUM(H47:H48)</f>
        <v>0</v>
      </c>
      <c r="I46" s="76">
        <f>SUM(I47:I48)</f>
        <v>3.34</v>
      </c>
      <c r="J46" s="76">
        <f>SUM(J47:J48)</f>
        <v>33.19</v>
      </c>
      <c r="K46" s="76">
        <f>L46+N46+O46+P46</f>
        <v>2.114996608892238</v>
      </c>
      <c r="L46" s="76">
        <f>SUM(L47:L48)</f>
        <v>0</v>
      </c>
      <c r="M46" s="76">
        <f>SUM(M47:M48)</f>
        <v>0</v>
      </c>
      <c r="N46" s="76">
        <f>SUM(N47:N48)</f>
        <v>0</v>
      </c>
      <c r="O46" s="76">
        <f>SUM(O47:O48)</f>
        <v>0.13485060286360212</v>
      </c>
      <c r="P46" s="76">
        <f>SUM(P47:P48)</f>
        <v>1.9801460060286358</v>
      </c>
      <c r="Q46" s="76">
        <f>R46+T46+U46+V46</f>
        <v>2.114996608892238</v>
      </c>
      <c r="R46" s="76">
        <f>SUM(R47:R48)</f>
        <v>0</v>
      </c>
      <c r="S46" s="76">
        <f>SUM(S47:S48)</f>
        <v>0</v>
      </c>
      <c r="T46" s="76">
        <f>SUM(T47:T48)</f>
        <v>0</v>
      </c>
      <c r="U46" s="76">
        <f>SUM(U47:U48)</f>
        <v>0.13485060286360212</v>
      </c>
      <c r="V46" s="76">
        <f>SUM(V47:V48)</f>
        <v>1.9801460060286358</v>
      </c>
      <c r="W46" s="76">
        <f>X46+Y46+Z46+AA46</f>
        <v>0</v>
      </c>
      <c r="X46" s="76">
        <f>SUM(X47:X48)</f>
        <v>0</v>
      </c>
      <c r="Y46" s="76">
        <f>SUM(Y47:Y48)</f>
        <v>0</v>
      </c>
      <c r="Z46" s="76">
        <f>SUM(Z47:Z48)</f>
        <v>0</v>
      </c>
      <c r="AA46" s="161">
        <f>SUM(AA47:AA48)</f>
        <v>0</v>
      </c>
    </row>
    <row r="47" spans="1:27" ht="33.75">
      <c r="A47" s="382"/>
      <c r="B47" s="385"/>
      <c r="C47" s="118">
        <v>1</v>
      </c>
      <c r="D47" s="135" t="s">
        <v>107</v>
      </c>
      <c r="E47" s="76">
        <f>F47+H47+I47+J47</f>
        <v>36.53</v>
      </c>
      <c r="F47" s="81"/>
      <c r="G47" s="81"/>
      <c r="H47" s="81"/>
      <c r="I47" s="166">
        <v>3.34</v>
      </c>
      <c r="J47" s="166">
        <v>33.19</v>
      </c>
      <c r="K47" s="76">
        <f>L47+N47+O47+P47</f>
        <v>2.114996608892238</v>
      </c>
      <c r="L47" s="81"/>
      <c r="M47" s="81"/>
      <c r="N47" s="81"/>
      <c r="O47" s="166">
        <f>'П 1.5'!H34</f>
        <v>0.13485060286360212</v>
      </c>
      <c r="P47" s="166">
        <f>'П 1.5'!I34</f>
        <v>1.9801460060286358</v>
      </c>
      <c r="Q47" s="76">
        <f>R47+T47+U47+V47</f>
        <v>2.114996608892238</v>
      </c>
      <c r="R47" s="81"/>
      <c r="S47" s="81"/>
      <c r="T47" s="81"/>
      <c r="U47" s="81">
        <f>O47</f>
        <v>0.13485060286360212</v>
      </c>
      <c r="V47" s="81">
        <f>P47</f>
        <v>1.9801460060286358</v>
      </c>
      <c r="W47" s="76">
        <f>X47+Y47+Z47+AA47</f>
        <v>0</v>
      </c>
      <c r="X47" s="81"/>
      <c r="Y47" s="81"/>
      <c r="Z47" s="81"/>
      <c r="AA47" s="159"/>
    </row>
    <row r="48" spans="1:27" ht="15">
      <c r="A48" s="383"/>
      <c r="B48" s="386"/>
      <c r="C48" s="136"/>
      <c r="D48" s="85" t="s">
        <v>108</v>
      </c>
      <c r="E48" s="13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</row>
    <row r="49" spans="1:27" ht="15">
      <c r="A49" s="84"/>
      <c r="B49" s="85"/>
      <c r="C49" s="13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</row>
    <row r="50" spans="1:27" ht="15">
      <c r="A50" s="131" t="s">
        <v>88</v>
      </c>
      <c r="B50" s="132" t="s">
        <v>89</v>
      </c>
      <c r="C50" s="132"/>
      <c r="D50" s="124"/>
      <c r="E50" s="76">
        <f>F50+H50+I50+J50</f>
        <v>0</v>
      </c>
      <c r="F50" s="81"/>
      <c r="G50" s="77"/>
      <c r="H50" s="81"/>
      <c r="I50" s="81"/>
      <c r="J50" s="81"/>
      <c r="K50" s="76">
        <f>L50+N50+O50+P50</f>
        <v>0</v>
      </c>
      <c r="L50" s="81"/>
      <c r="M50" s="77"/>
      <c r="N50" s="81"/>
      <c r="O50" s="81"/>
      <c r="P50" s="81"/>
      <c r="Q50" s="76">
        <f>R50+T50+U50+V50</f>
        <v>0</v>
      </c>
      <c r="R50" s="81"/>
      <c r="S50" s="77"/>
      <c r="T50" s="81"/>
      <c r="U50" s="81"/>
      <c r="V50" s="81"/>
      <c r="W50" s="76">
        <f>X50+Y50+Z50+AA50</f>
        <v>0</v>
      </c>
      <c r="X50" s="81"/>
      <c r="Y50" s="81"/>
      <c r="Z50" s="81"/>
      <c r="AA50" s="159"/>
    </row>
    <row r="51" spans="1:27" ht="23.25" thickBot="1">
      <c r="A51" s="138"/>
      <c r="B51" s="139" t="s">
        <v>90</v>
      </c>
      <c r="C51" s="140"/>
      <c r="D51" s="141"/>
      <c r="E51" s="91">
        <f>F51+H51+I51+J51</f>
        <v>0</v>
      </c>
      <c r="F51" s="92"/>
      <c r="G51" s="92"/>
      <c r="H51" s="92"/>
      <c r="I51" s="92"/>
      <c r="J51" s="92"/>
      <c r="K51" s="91">
        <f>L51+N51+O51+P51</f>
        <v>0</v>
      </c>
      <c r="L51" s="92"/>
      <c r="M51" s="92"/>
      <c r="N51" s="92"/>
      <c r="O51" s="92"/>
      <c r="P51" s="92"/>
      <c r="Q51" s="91">
        <f>R51+T51+U51+V51</f>
        <v>0</v>
      </c>
      <c r="R51" s="92"/>
      <c r="S51" s="92"/>
      <c r="T51" s="92"/>
      <c r="U51" s="92"/>
      <c r="V51" s="92"/>
      <c r="W51" s="91">
        <f>X51+Y51+Z51+AA51</f>
        <v>0</v>
      </c>
      <c r="X51" s="92"/>
      <c r="Y51" s="92"/>
      <c r="Z51" s="92"/>
      <c r="AA51" s="163"/>
    </row>
    <row r="52" spans="1:27" ht="15.75" thickBot="1">
      <c r="A52" s="142" t="s">
        <v>91</v>
      </c>
      <c r="B52" s="143" t="s">
        <v>49</v>
      </c>
      <c r="C52" s="143"/>
      <c r="D52" s="143"/>
      <c r="E52" s="144">
        <f>F52+H52+I52+J52</f>
        <v>3.552713678800501E-15</v>
      </c>
      <c r="F52" s="144">
        <f>F12+F24-E25-F28-F35-F38</f>
        <v>0</v>
      </c>
      <c r="G52" s="145"/>
      <c r="H52" s="144">
        <f>H12+H24-E26-H28-H35-H38</f>
        <v>0</v>
      </c>
      <c r="I52" s="144">
        <f>I12+I24-E27-I28-I35-I38</f>
        <v>3.552713678800501E-15</v>
      </c>
      <c r="J52" s="144">
        <f>J12+J24-J28-J35-J38</f>
        <v>0</v>
      </c>
      <c r="K52" s="144">
        <f>L52+N52+O52+P52</f>
        <v>4.718447854656915E-16</v>
      </c>
      <c r="L52" s="144">
        <f>L12+L24-K25-L28-L35-L38</f>
        <v>0</v>
      </c>
      <c r="M52" s="145"/>
      <c r="N52" s="144">
        <f>N12+N24-K26-N28-N35-N38</f>
        <v>0</v>
      </c>
      <c r="O52" s="144">
        <f>O12+O24-K27-O28-O35-O38</f>
        <v>-0.0007867370007530183</v>
      </c>
      <c r="P52" s="144">
        <f>P12+P24-P28-P35-P38</f>
        <v>0.0007867370007534902</v>
      </c>
      <c r="Q52" s="144">
        <f>R52+T52+U52+V52</f>
        <v>4.718447854656915E-16</v>
      </c>
      <c r="R52" s="144">
        <f>R12+R24-Q25-R28-R35-R38</f>
        <v>0</v>
      </c>
      <c r="S52" s="145"/>
      <c r="T52" s="144">
        <f>T12+T24-Q26-T28-T35-T38</f>
        <v>0</v>
      </c>
      <c r="U52" s="144">
        <f>U12+U24-Q27-U28-U35-U38</f>
        <v>-0.0007867370007530183</v>
      </c>
      <c r="V52" s="144">
        <f>V12+V24-V28-V35-V38</f>
        <v>0.0007867370007534902</v>
      </c>
      <c r="W52" s="146"/>
      <c r="X52" s="146"/>
      <c r="Y52" s="146"/>
      <c r="Z52" s="146"/>
      <c r="AA52" s="164"/>
    </row>
    <row r="55" spans="1:6" ht="18.75">
      <c r="A55" s="168" t="s">
        <v>113</v>
      </c>
      <c r="B55" s="168"/>
      <c r="C55" s="400" t="s">
        <v>114</v>
      </c>
      <c r="D55" s="400"/>
      <c r="E55" s="400" t="s">
        <v>114</v>
      </c>
      <c r="F55" s="400"/>
    </row>
  </sheetData>
  <sheetProtection/>
  <mergeCells count="20">
    <mergeCell ref="C55:D55"/>
    <mergeCell ref="E55:F55"/>
    <mergeCell ref="K9:P9"/>
    <mergeCell ref="Q9:V9"/>
    <mergeCell ref="W9:AA9"/>
    <mergeCell ref="A46:A48"/>
    <mergeCell ref="B46:B48"/>
    <mergeCell ref="A1:AA1"/>
    <mergeCell ref="A2:AA2"/>
    <mergeCell ref="Y5:AA5"/>
    <mergeCell ref="A7:A10"/>
    <mergeCell ref="B7:B10"/>
    <mergeCell ref="C7:C10"/>
    <mergeCell ref="D7:D10"/>
    <mergeCell ref="E7:AA7"/>
    <mergeCell ref="E8:J8"/>
    <mergeCell ref="K8:P8"/>
    <mergeCell ref="Q8:V8"/>
    <mergeCell ref="W8:AA8"/>
    <mergeCell ref="E9:J9"/>
  </mergeCells>
  <dataValidations count="2">
    <dataValidation type="decimal" allowBlank="1" showInputMessage="1" showErrorMessage="1" sqref="V25 F24:G27 R24:S27 AA25 J25 L24:M24 Z27 Y26:Y27 X25:X27 U27 T26:T27 K25:M27 O27 N26:N27 I27 P25 H26:H27">
      <formula1>-999999999999999000000000000</formula1>
      <formula2>9.99999999999999E+25</formula2>
    </dataValidation>
    <dataValidation type="decimal" allowBlank="1" showInputMessage="1" showErrorMessage="1" errorTitle="Внимание" error="Допускается ввод только действительных чисел!" sqref="L50:P51 R50:V51 F50:J51 X50:AA51 X20:AA21 X17:AA18 X14:AA15 R36:V36 L36:P36 F36:J36 X36:AA36 X33:AA33 F33:J33 L33:P33 R33:V33 R30:V30 R23:V23 L30:P30 L23:P23 F30:J30 F23:J23 J27 P27 V27 Z26:AA26 AA27 X30:AA30 H25:I25 N25:O25 T25:U25 Y25:Z25 I26:J26 O26:P26 U26:V26 X23:AA23 F40:J40 L40:P40 R40:V40 R43:V43 L43:P43 F43:J43 X43:AA43 F20:J21 F14:J15 F17:J18 L14:P15 L17:P18 L20:P21 R17:V18 R14:V15 R20:V21 F47:J47 L47:P47 R47:V47 X47:AA47 X40:AA40">
      <formula1>-999999999999999000000000</formula1>
      <formula2>9.99999999999999E+23</formula2>
    </dataValidation>
  </dataValidations>
  <hyperlinks>
    <hyperlink ref="D48" location="П1.30!A1" tooltip="Добавить потребителя" display="Добавить потребител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9.140625" style="326" customWidth="1"/>
    <col min="2" max="2" width="6.421875" style="326" bestFit="1" customWidth="1"/>
    <col min="3" max="3" width="45.7109375" style="326" customWidth="1"/>
    <col min="4" max="8" width="10.7109375" style="326" customWidth="1"/>
    <col min="9" max="16384" width="9.140625" style="326" customWidth="1"/>
  </cols>
  <sheetData>
    <row r="1" spans="1:9" ht="12.75">
      <c r="A1" s="323"/>
      <c r="B1" s="324"/>
      <c r="C1" s="324"/>
      <c r="D1" s="324"/>
      <c r="E1" s="324"/>
      <c r="F1" s="324"/>
      <c r="G1" s="324"/>
      <c r="H1" s="324"/>
      <c r="I1" s="325"/>
    </row>
    <row r="2" spans="1:9" ht="12.75">
      <c r="A2" s="327"/>
      <c r="B2" s="402" t="s">
        <v>110</v>
      </c>
      <c r="C2" s="403"/>
      <c r="D2" s="403"/>
      <c r="E2" s="403"/>
      <c r="F2" s="403"/>
      <c r="G2" s="403"/>
      <c r="H2" s="404"/>
      <c r="I2" s="328"/>
    </row>
    <row r="3" spans="1:9" ht="13.5" thickBot="1">
      <c r="A3" s="327"/>
      <c r="B3" s="405" t="s">
        <v>111</v>
      </c>
      <c r="C3" s="406"/>
      <c r="D3" s="406"/>
      <c r="E3" s="406"/>
      <c r="F3" s="406"/>
      <c r="G3" s="406"/>
      <c r="H3" s="407"/>
      <c r="I3" s="328"/>
    </row>
    <row r="4" spans="1:9" ht="12.75">
      <c r="A4" s="327"/>
      <c r="B4" s="329"/>
      <c r="C4" s="329"/>
      <c r="D4" s="329"/>
      <c r="E4" s="329"/>
      <c r="F4" s="329"/>
      <c r="G4" s="329"/>
      <c r="H4" s="329"/>
      <c r="I4" s="328"/>
    </row>
    <row r="5" spans="1:9" ht="13.5" thickBot="1">
      <c r="A5" s="327"/>
      <c r="B5" s="330"/>
      <c r="C5" s="330"/>
      <c r="D5" s="330"/>
      <c r="E5" s="330"/>
      <c r="F5" s="330"/>
      <c r="G5" s="330"/>
      <c r="H5" s="330"/>
      <c r="I5" s="328"/>
    </row>
    <row r="6" spans="1:9" ht="12.75">
      <c r="A6" s="327"/>
      <c r="B6" s="408" t="s">
        <v>0</v>
      </c>
      <c r="C6" s="410" t="s">
        <v>1</v>
      </c>
      <c r="D6" s="412" t="s">
        <v>172</v>
      </c>
      <c r="E6" s="413"/>
      <c r="F6" s="413"/>
      <c r="G6" s="413"/>
      <c r="H6" s="414"/>
      <c r="I6" s="328"/>
    </row>
    <row r="7" spans="1:9" ht="13.5" thickBot="1">
      <c r="A7" s="327"/>
      <c r="B7" s="409"/>
      <c r="C7" s="411"/>
      <c r="D7" s="280" t="s">
        <v>2</v>
      </c>
      <c r="E7" s="281" t="s">
        <v>3</v>
      </c>
      <c r="F7" s="282" t="s">
        <v>4</v>
      </c>
      <c r="G7" s="282" t="s">
        <v>5</v>
      </c>
      <c r="H7" s="283" t="s">
        <v>6</v>
      </c>
      <c r="I7" s="328"/>
    </row>
    <row r="8" spans="1:9" ht="13.5" thickBot="1">
      <c r="A8" s="327"/>
      <c r="B8" s="284">
        <v>1</v>
      </c>
      <c r="C8" s="285">
        <f>B8+1</f>
        <v>2</v>
      </c>
      <c r="D8" s="286">
        <f>C8+1</f>
        <v>3</v>
      </c>
      <c r="E8" s="287">
        <f>D8+1</f>
        <v>4</v>
      </c>
      <c r="F8" s="287">
        <f>E8+1</f>
        <v>5</v>
      </c>
      <c r="G8" s="287">
        <f>F8+1</f>
        <v>6</v>
      </c>
      <c r="H8" s="288">
        <f>G8+1</f>
        <v>7</v>
      </c>
      <c r="I8" s="328"/>
    </row>
    <row r="9" spans="1:9" ht="12.75">
      <c r="A9" s="327"/>
      <c r="B9" s="289" t="s">
        <v>7</v>
      </c>
      <c r="C9" s="290" t="s">
        <v>8</v>
      </c>
      <c r="D9" s="291">
        <f>D15+D16+D17</f>
        <v>11.734701000000001</v>
      </c>
      <c r="E9" s="292">
        <f>E15+E16+E17</f>
        <v>0</v>
      </c>
      <c r="F9" s="292">
        <f>F10+F15+F16+F17</f>
        <v>0</v>
      </c>
      <c r="G9" s="292">
        <f>G10+G15+G16+G17</f>
        <v>11.723088</v>
      </c>
      <c r="H9" s="293">
        <f>H10+H15+H16+H17</f>
        <v>11.251613</v>
      </c>
      <c r="I9" s="331"/>
    </row>
    <row r="10" spans="1:9" ht="12.75">
      <c r="A10" s="327"/>
      <c r="B10" s="294" t="s">
        <v>9</v>
      </c>
      <c r="C10" s="295" t="s">
        <v>10</v>
      </c>
      <c r="D10" s="291">
        <f aca="true" t="shared" si="0" ref="D10:D18">E10+F10+G10+H10</f>
        <v>11.24</v>
      </c>
      <c r="E10" s="296"/>
      <c r="F10" s="297">
        <f>F11</f>
        <v>0</v>
      </c>
      <c r="G10" s="297">
        <f>G11+G12</f>
        <v>0</v>
      </c>
      <c r="H10" s="298">
        <f>H13+H12</f>
        <v>11.24</v>
      </c>
      <c r="I10" s="328"/>
    </row>
    <row r="11" spans="1:9" ht="12.75">
      <c r="A11" s="327"/>
      <c r="B11" s="294" t="s">
        <v>11</v>
      </c>
      <c r="C11" s="299" t="s">
        <v>3</v>
      </c>
      <c r="D11" s="291">
        <f t="shared" si="0"/>
        <v>0</v>
      </c>
      <c r="E11" s="296"/>
      <c r="F11" s="300"/>
      <c r="G11" s="300"/>
      <c r="H11" s="301"/>
      <c r="I11" s="328"/>
    </row>
    <row r="12" spans="1:9" ht="12.75">
      <c r="A12" s="327"/>
      <c r="B12" s="294" t="s">
        <v>12</v>
      </c>
      <c r="C12" s="299" t="s">
        <v>13</v>
      </c>
      <c r="D12" s="291">
        <f t="shared" si="0"/>
        <v>0</v>
      </c>
      <c r="E12" s="296"/>
      <c r="F12" s="296"/>
      <c r="G12" s="300"/>
      <c r="H12" s="302"/>
      <c r="I12" s="328"/>
    </row>
    <row r="13" spans="1:9" ht="12.75">
      <c r="A13" s="327"/>
      <c r="B13" s="294" t="s">
        <v>14</v>
      </c>
      <c r="C13" s="299" t="s">
        <v>15</v>
      </c>
      <c r="D13" s="291">
        <f t="shared" si="0"/>
        <v>11.24</v>
      </c>
      <c r="E13" s="296"/>
      <c r="F13" s="296"/>
      <c r="G13" s="296"/>
      <c r="H13" s="302">
        <v>11.24</v>
      </c>
      <c r="I13" s="328"/>
    </row>
    <row r="14" spans="1:9" ht="12.75">
      <c r="A14" s="327"/>
      <c r="B14" s="294"/>
      <c r="C14" s="303" t="s">
        <v>16</v>
      </c>
      <c r="D14" s="291">
        <f t="shared" si="0"/>
        <v>0</v>
      </c>
      <c r="E14" s="300"/>
      <c r="F14" s="300"/>
      <c r="G14" s="300"/>
      <c r="H14" s="302"/>
      <c r="I14" s="328"/>
    </row>
    <row r="15" spans="1:9" ht="12.75">
      <c r="A15" s="327"/>
      <c r="B15" s="294" t="s">
        <v>17</v>
      </c>
      <c r="C15" s="304" t="s">
        <v>18</v>
      </c>
      <c r="D15" s="291">
        <f t="shared" si="0"/>
        <v>0</v>
      </c>
      <c r="E15" s="300"/>
      <c r="F15" s="300"/>
      <c r="G15" s="300"/>
      <c r="H15" s="302"/>
      <c r="I15" s="328"/>
    </row>
    <row r="16" spans="1:9" ht="12.75">
      <c r="A16" s="327"/>
      <c r="B16" s="294" t="s">
        <v>19</v>
      </c>
      <c r="C16" s="304" t="s">
        <v>20</v>
      </c>
      <c r="D16" s="291">
        <f t="shared" si="0"/>
        <v>0</v>
      </c>
      <c r="E16" s="300"/>
      <c r="F16" s="300"/>
      <c r="G16" s="300"/>
      <c r="H16" s="302"/>
      <c r="I16" s="328"/>
    </row>
    <row r="17" spans="1:9" ht="26.25" thickBot="1">
      <c r="A17" s="327"/>
      <c r="B17" s="305" t="s">
        <v>21</v>
      </c>
      <c r="C17" s="306" t="s">
        <v>22</v>
      </c>
      <c r="D17" s="307">
        <f t="shared" si="0"/>
        <v>11.734701000000001</v>
      </c>
      <c r="E17" s="308"/>
      <c r="F17" s="308"/>
      <c r="G17" s="308">
        <f>(3678688+3753815+4290585)/1000000</f>
        <v>11.723088</v>
      </c>
      <c r="H17" s="309">
        <f>(3929+3500+4184)/1000000</f>
        <v>0.011613</v>
      </c>
      <c r="I17" s="328"/>
    </row>
    <row r="18" spans="1:9" ht="12.75">
      <c r="A18" s="327"/>
      <c r="B18" s="289" t="s">
        <v>23</v>
      </c>
      <c r="C18" s="290" t="s">
        <v>24</v>
      </c>
      <c r="D18" s="310">
        <f t="shared" si="0"/>
        <v>2.64</v>
      </c>
      <c r="E18" s="292">
        <f>E20+E21</f>
        <v>0</v>
      </c>
      <c r="F18" s="292">
        <f>F20+F21</f>
        <v>0</v>
      </c>
      <c r="G18" s="292">
        <f>G20+G21</f>
        <v>0</v>
      </c>
      <c r="H18" s="311">
        <f>H20+H21</f>
        <v>2.64</v>
      </c>
      <c r="I18" s="328"/>
    </row>
    <row r="19" spans="1:9" ht="12.75">
      <c r="A19" s="327"/>
      <c r="B19" s="294"/>
      <c r="C19" s="312" t="s">
        <v>25</v>
      </c>
      <c r="D19" s="291">
        <f>IF(D9=0,0,D18/D9*100)</f>
        <v>22.49737764941774</v>
      </c>
      <c r="E19" s="297">
        <f>IF(E9=0,0,E18/E9*100)</f>
        <v>0</v>
      </c>
      <c r="F19" s="297">
        <f>IF(F9=0,0,F18/F9*100)</f>
        <v>0</v>
      </c>
      <c r="G19" s="297">
        <f>IF(G9=0,0,G18/G9*100)</f>
        <v>0</v>
      </c>
      <c r="H19" s="298">
        <f>IF(H9=0,0,H18/H9*100)</f>
        <v>23.46330255048765</v>
      </c>
      <c r="I19" s="328"/>
    </row>
    <row r="20" spans="1:9" ht="12.75">
      <c r="A20" s="327"/>
      <c r="B20" s="294" t="s">
        <v>26</v>
      </c>
      <c r="C20" s="312" t="s">
        <v>27</v>
      </c>
      <c r="D20" s="291">
        <f aca="true" t="shared" si="1" ref="D20:D34">E20+F20+G20+H20</f>
        <v>0</v>
      </c>
      <c r="E20" s="300"/>
      <c r="F20" s="300"/>
      <c r="G20" s="300"/>
      <c r="H20" s="302"/>
      <c r="I20" s="328"/>
    </row>
    <row r="21" spans="1:9" ht="13.5" thickBot="1">
      <c r="A21" s="327"/>
      <c r="B21" s="305" t="s">
        <v>28</v>
      </c>
      <c r="C21" s="313" t="s">
        <v>29</v>
      </c>
      <c r="D21" s="307">
        <f t="shared" si="1"/>
        <v>2.64</v>
      </c>
      <c r="E21" s="308"/>
      <c r="F21" s="308"/>
      <c r="G21" s="308"/>
      <c r="H21" s="309">
        <v>2.64</v>
      </c>
      <c r="I21" s="328"/>
    </row>
    <row r="22" spans="1:9" ht="64.5" thickBot="1">
      <c r="A22" s="327"/>
      <c r="B22" s="314" t="s">
        <v>30</v>
      </c>
      <c r="C22" s="315" t="s">
        <v>171</v>
      </c>
      <c r="D22" s="316">
        <f t="shared" si="1"/>
        <v>0</v>
      </c>
      <c r="E22" s="317"/>
      <c r="F22" s="317"/>
      <c r="G22" s="317"/>
      <c r="H22" s="318"/>
      <c r="I22" s="328"/>
    </row>
    <row r="23" spans="1:9" ht="12.75">
      <c r="A23" s="327"/>
      <c r="B23" s="289" t="s">
        <v>31</v>
      </c>
      <c r="C23" s="290" t="s">
        <v>32</v>
      </c>
      <c r="D23" s="310">
        <f t="shared" si="1"/>
        <v>9.097524000000002</v>
      </c>
      <c r="E23" s="292">
        <f>E24+E32+E33</f>
        <v>0</v>
      </c>
      <c r="F23" s="292">
        <f>F24+F32+F33</f>
        <v>0</v>
      </c>
      <c r="G23" s="292">
        <f>G24+G32+G33</f>
        <v>0.485779</v>
      </c>
      <c r="H23" s="311">
        <f>H24+H32+H33</f>
        <v>8.611745</v>
      </c>
      <c r="I23" s="328"/>
    </row>
    <row r="24" spans="1:9" ht="12.75">
      <c r="A24" s="327"/>
      <c r="B24" s="294" t="s">
        <v>33</v>
      </c>
      <c r="C24" s="295" t="s">
        <v>34</v>
      </c>
      <c r="D24" s="291">
        <f t="shared" si="1"/>
        <v>9.097524000000002</v>
      </c>
      <c r="E24" s="297">
        <f>E26+E28+E30+E31</f>
        <v>0</v>
      </c>
      <c r="F24" s="297">
        <f>F26+F28+F30+F31</f>
        <v>0</v>
      </c>
      <c r="G24" s="297">
        <f>G26+G28+G30+G31</f>
        <v>0.485779</v>
      </c>
      <c r="H24" s="319">
        <f>H26+H28+H30+H31</f>
        <v>8.611745</v>
      </c>
      <c r="I24" s="331"/>
    </row>
    <row r="25" spans="1:9" ht="25.5">
      <c r="A25" s="327"/>
      <c r="B25" s="294"/>
      <c r="C25" s="299" t="s">
        <v>35</v>
      </c>
      <c r="D25" s="291">
        <f t="shared" si="1"/>
        <v>0</v>
      </c>
      <c r="E25" s="300"/>
      <c r="F25" s="300"/>
      <c r="G25" s="300"/>
      <c r="H25" s="302"/>
      <c r="I25" s="328"/>
    </row>
    <row r="26" spans="1:9" ht="12.75">
      <c r="A26" s="327"/>
      <c r="B26" s="294" t="s">
        <v>36</v>
      </c>
      <c r="C26" s="299" t="s">
        <v>37</v>
      </c>
      <c r="D26" s="291">
        <f t="shared" si="1"/>
        <v>0</v>
      </c>
      <c r="E26" s="300"/>
      <c r="F26" s="300"/>
      <c r="G26" s="300"/>
      <c r="H26" s="302"/>
      <c r="I26" s="328"/>
    </row>
    <row r="27" spans="1:9" ht="12.75">
      <c r="A27" s="327"/>
      <c r="B27" s="294"/>
      <c r="C27" s="299" t="s">
        <v>38</v>
      </c>
      <c r="D27" s="291">
        <f t="shared" si="1"/>
        <v>0</v>
      </c>
      <c r="E27" s="300"/>
      <c r="F27" s="300"/>
      <c r="G27" s="300"/>
      <c r="H27" s="302"/>
      <c r="I27" s="328"/>
    </row>
    <row r="28" spans="1:9" ht="12.75">
      <c r="A28" s="327"/>
      <c r="B28" s="294" t="s">
        <v>39</v>
      </c>
      <c r="C28" s="299" t="s">
        <v>40</v>
      </c>
      <c r="D28" s="291">
        <f t="shared" si="1"/>
        <v>0</v>
      </c>
      <c r="E28" s="300"/>
      <c r="F28" s="300"/>
      <c r="G28" s="300"/>
      <c r="H28" s="302"/>
      <c r="I28" s="328"/>
    </row>
    <row r="29" spans="1:9" ht="12.75">
      <c r="A29" s="327"/>
      <c r="B29" s="294"/>
      <c r="C29" s="299" t="s">
        <v>38</v>
      </c>
      <c r="D29" s="291">
        <f t="shared" si="1"/>
        <v>0</v>
      </c>
      <c r="E29" s="300"/>
      <c r="F29" s="300"/>
      <c r="G29" s="300"/>
      <c r="H29" s="302"/>
      <c r="I29" s="328"/>
    </row>
    <row r="30" spans="1:9" ht="12.75">
      <c r="A30" s="327"/>
      <c r="B30" s="294" t="s">
        <v>41</v>
      </c>
      <c r="C30" s="299" t="s">
        <v>42</v>
      </c>
      <c r="D30" s="291">
        <f t="shared" si="1"/>
        <v>0</v>
      </c>
      <c r="E30" s="300"/>
      <c r="F30" s="300"/>
      <c r="G30" s="300"/>
      <c r="H30" s="302"/>
      <c r="I30" s="328"/>
    </row>
    <row r="31" spans="1:9" ht="25.5">
      <c r="A31" s="327"/>
      <c r="B31" s="294" t="s">
        <v>43</v>
      </c>
      <c r="C31" s="299" t="s">
        <v>44</v>
      </c>
      <c r="D31" s="291">
        <f t="shared" si="1"/>
        <v>9.097524000000002</v>
      </c>
      <c r="E31" s="300"/>
      <c r="F31" s="300"/>
      <c r="G31" s="300">
        <f>(169078+159717+156984)/1000000</f>
        <v>0.485779</v>
      </c>
      <c r="H31" s="302">
        <f>(2729714+2855387+3026644)/1000000</f>
        <v>8.611745</v>
      </c>
      <c r="I31" s="328"/>
    </row>
    <row r="32" spans="1:9" ht="12.75">
      <c r="A32" s="327"/>
      <c r="B32" s="294" t="s">
        <v>45</v>
      </c>
      <c r="C32" s="295" t="s">
        <v>46</v>
      </c>
      <c r="D32" s="291">
        <f t="shared" si="1"/>
        <v>0</v>
      </c>
      <c r="E32" s="300"/>
      <c r="F32" s="300"/>
      <c r="G32" s="300"/>
      <c r="H32" s="302"/>
      <c r="I32" s="328"/>
    </row>
    <row r="33" spans="1:9" ht="13.5" thickBot="1">
      <c r="A33" s="327"/>
      <c r="B33" s="305" t="s">
        <v>47</v>
      </c>
      <c r="C33" s="320" t="s">
        <v>48</v>
      </c>
      <c r="D33" s="307">
        <f t="shared" si="1"/>
        <v>0</v>
      </c>
      <c r="E33" s="308"/>
      <c r="F33" s="308"/>
      <c r="G33" s="308"/>
      <c r="H33" s="309"/>
      <c r="I33" s="328"/>
    </row>
    <row r="34" spans="1:9" ht="13.5" thickBot="1">
      <c r="A34" s="327"/>
      <c r="B34" s="314">
        <v>5</v>
      </c>
      <c r="C34" s="315" t="s">
        <v>49</v>
      </c>
      <c r="D34" s="316">
        <f t="shared" si="1"/>
        <v>-0.0028230000000002975</v>
      </c>
      <c r="E34" s="321">
        <f>E9-D11-E18-E22-E23</f>
        <v>0</v>
      </c>
      <c r="F34" s="321">
        <f>F9-D12-F18-F22-F23</f>
        <v>0</v>
      </c>
      <c r="G34" s="321">
        <f>G9-D13-G18-G22-G23</f>
        <v>-0.0026909999999996104</v>
      </c>
      <c r="H34" s="322">
        <f>H9-H18-H22-H23</f>
        <v>-0.00013200000000068712</v>
      </c>
      <c r="I34" s="328"/>
    </row>
    <row r="35" spans="1:9" ht="13.5" thickBot="1">
      <c r="A35" s="332"/>
      <c r="B35" s="333"/>
      <c r="C35" s="333"/>
      <c r="D35" s="333"/>
      <c r="E35" s="333"/>
      <c r="F35" s="333"/>
      <c r="G35" s="333"/>
      <c r="H35" s="333"/>
      <c r="I35" s="334"/>
    </row>
  </sheetData>
  <sheetProtection/>
  <mergeCells count="5">
    <mergeCell ref="B2:H2"/>
    <mergeCell ref="B3:H3"/>
    <mergeCell ref="B6:B7"/>
    <mergeCell ref="C6:C7"/>
    <mergeCell ref="D6:H6"/>
  </mergeCells>
  <dataValidations count="1">
    <dataValidation type="decimal" allowBlank="1" showInputMessage="1" showErrorMessage="1" errorTitle="Внимание" error="Допускается ввод только действительных чисел!" sqref="F11:G11 G12:H12 H13:H17 E25:H33 E14:G17 E20:H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E7" sqref="E7:I7"/>
    </sheetView>
  </sheetViews>
  <sheetFormatPr defaultColWidth="9.140625" defaultRowHeight="15"/>
  <cols>
    <col min="3" max="3" width="6.28125" style="0" bestFit="1" customWidth="1"/>
    <col min="4" max="4" width="45.7109375" style="0" customWidth="1"/>
    <col min="5" max="9" width="10.7109375" style="0" customWidth="1"/>
  </cols>
  <sheetData>
    <row r="2" spans="2:10" ht="15">
      <c r="B2" s="273"/>
      <c r="C2" s="271"/>
      <c r="D2" s="271"/>
      <c r="E2" s="271"/>
      <c r="F2" s="271"/>
      <c r="G2" s="271"/>
      <c r="H2" s="271"/>
      <c r="I2" s="271"/>
      <c r="J2" s="276"/>
    </row>
    <row r="3" spans="2:10" ht="15">
      <c r="B3" s="272"/>
      <c r="C3" s="363" t="s">
        <v>115</v>
      </c>
      <c r="D3" s="363"/>
      <c r="E3" s="363"/>
      <c r="F3" s="363"/>
      <c r="G3" s="363"/>
      <c r="H3" s="363"/>
      <c r="I3" s="364"/>
      <c r="J3" s="277"/>
    </row>
    <row r="4" spans="2:10" ht="15.75" thickBot="1">
      <c r="B4" s="272"/>
      <c r="C4" s="365" t="s">
        <v>111</v>
      </c>
      <c r="D4" s="365"/>
      <c r="E4" s="365"/>
      <c r="F4" s="365"/>
      <c r="G4" s="365"/>
      <c r="H4" s="365"/>
      <c r="I4" s="366"/>
      <c r="J4" s="277"/>
    </row>
    <row r="5" spans="2:10" ht="15">
      <c r="B5" s="272"/>
      <c r="J5" s="277"/>
    </row>
    <row r="6" spans="2:10" ht="15.75" thickBot="1">
      <c r="B6" s="272"/>
      <c r="J6" s="277"/>
    </row>
    <row r="7" spans="2:10" ht="15">
      <c r="B7" s="272"/>
      <c r="C7" s="360" t="s">
        <v>0</v>
      </c>
      <c r="D7" s="348" t="s">
        <v>1</v>
      </c>
      <c r="E7" s="415" t="str">
        <f>'П.1.4'!D6</f>
        <v>3 квартал 2012 года</v>
      </c>
      <c r="F7" s="416"/>
      <c r="G7" s="416"/>
      <c r="H7" s="416"/>
      <c r="I7" s="417"/>
      <c r="J7" s="277"/>
    </row>
    <row r="8" spans="2:10" ht="15.75" thickBot="1">
      <c r="B8" s="272"/>
      <c r="C8" s="361"/>
      <c r="D8" s="362"/>
      <c r="E8" s="52" t="s">
        <v>2</v>
      </c>
      <c r="F8" s="53" t="s">
        <v>3</v>
      </c>
      <c r="G8" s="270" t="s">
        <v>4</v>
      </c>
      <c r="H8" s="270" t="s">
        <v>5</v>
      </c>
      <c r="I8" s="55" t="s">
        <v>6</v>
      </c>
      <c r="J8" s="277"/>
    </row>
    <row r="9" spans="2:10" ht="15.75" thickBot="1">
      <c r="B9" s="272"/>
      <c r="C9" s="12">
        <v>1</v>
      </c>
      <c r="D9" s="13">
        <f>C9+1</f>
        <v>2</v>
      </c>
      <c r="E9" s="32">
        <f>D9+1</f>
        <v>3</v>
      </c>
      <c r="F9" s="33">
        <f>E9+1</f>
        <v>4</v>
      </c>
      <c r="G9" s="33">
        <f>F9+1</f>
        <v>5</v>
      </c>
      <c r="H9" s="33">
        <f>G9+1</f>
        <v>6</v>
      </c>
      <c r="I9" s="34">
        <f>H9+1</f>
        <v>7</v>
      </c>
      <c r="J9" s="277"/>
    </row>
    <row r="10" spans="2:10" ht="15">
      <c r="B10" s="272"/>
      <c r="C10" s="42" t="s">
        <v>7</v>
      </c>
      <c r="D10" s="15" t="s">
        <v>50</v>
      </c>
      <c r="E10" s="1">
        <f>E16+E17+E18</f>
        <v>2.210757535795026</v>
      </c>
      <c r="F10" s="2">
        <f>F16+F17+F18</f>
        <v>0</v>
      </c>
      <c r="G10" s="2">
        <f>G11+G16+G17+G18</f>
        <v>0</v>
      </c>
      <c r="H10" s="2">
        <f>H11+H16+H17+H18</f>
        <v>2.2085697061039937</v>
      </c>
      <c r="I10" s="65">
        <f>I11+I16+I17+I18</f>
        <v>2.1197462321024867</v>
      </c>
      <c r="J10" s="278"/>
    </row>
    <row r="11" spans="2:10" ht="15">
      <c r="B11" s="272"/>
      <c r="C11" s="43" t="s">
        <v>9</v>
      </c>
      <c r="D11" s="17" t="s">
        <v>10</v>
      </c>
      <c r="E11" s="1">
        <f aca="true" t="shared" si="0" ref="E11:E19">F11+G11+H11+I11</f>
        <v>2.117558402411454</v>
      </c>
      <c r="F11" s="3"/>
      <c r="G11" s="4">
        <f>G12</f>
        <v>0</v>
      </c>
      <c r="H11" s="4">
        <f>H12+H13</f>
        <v>0</v>
      </c>
      <c r="I11" s="5">
        <f>I14+I13</f>
        <v>2.117558402411454</v>
      </c>
      <c r="J11" s="277"/>
    </row>
    <row r="12" spans="2:10" ht="15">
      <c r="B12" s="272"/>
      <c r="C12" s="16" t="s">
        <v>11</v>
      </c>
      <c r="D12" s="18" t="s">
        <v>3</v>
      </c>
      <c r="E12" s="56">
        <f t="shared" si="0"/>
        <v>0</v>
      </c>
      <c r="F12" s="3"/>
      <c r="G12" s="6"/>
      <c r="H12" s="6"/>
      <c r="I12" s="7"/>
      <c r="J12" s="277"/>
    </row>
    <row r="13" spans="2:10" ht="15">
      <c r="B13" s="272"/>
      <c r="C13" s="16" t="s">
        <v>12</v>
      </c>
      <c r="D13" s="18" t="s">
        <v>13</v>
      </c>
      <c r="E13" s="56">
        <f t="shared" si="0"/>
        <v>0</v>
      </c>
      <c r="F13" s="3"/>
      <c r="G13" s="3"/>
      <c r="H13" s="6"/>
      <c r="I13" s="8"/>
      <c r="J13" s="277"/>
    </row>
    <row r="14" spans="2:10" ht="15">
      <c r="B14" s="272"/>
      <c r="C14" s="16" t="s">
        <v>14</v>
      </c>
      <c r="D14" s="18" t="s">
        <v>15</v>
      </c>
      <c r="E14" s="56">
        <f t="shared" si="0"/>
        <v>2.117558402411454</v>
      </c>
      <c r="F14" s="3"/>
      <c r="G14" s="3"/>
      <c r="H14" s="3"/>
      <c r="I14" s="8">
        <f>'П.1.4'!H13/5308*1000</f>
        <v>2.117558402411454</v>
      </c>
      <c r="J14" s="277"/>
    </row>
    <row r="15" spans="2:10" ht="15">
      <c r="B15" s="272"/>
      <c r="C15" s="16"/>
      <c r="D15" s="19" t="s">
        <v>16</v>
      </c>
      <c r="E15" s="56">
        <f t="shared" si="0"/>
        <v>0</v>
      </c>
      <c r="F15" s="6"/>
      <c r="G15" s="6"/>
      <c r="H15" s="6"/>
      <c r="I15" s="8"/>
      <c r="J15" s="277"/>
    </row>
    <row r="16" spans="2:10" ht="15">
      <c r="B16" s="272"/>
      <c r="C16" s="43" t="s">
        <v>17</v>
      </c>
      <c r="D16" s="20" t="s">
        <v>18</v>
      </c>
      <c r="E16" s="56">
        <f t="shared" si="0"/>
        <v>0</v>
      </c>
      <c r="F16" s="6"/>
      <c r="G16" s="6"/>
      <c r="H16" s="6"/>
      <c r="I16" s="8"/>
      <c r="J16" s="277"/>
    </row>
    <row r="17" spans="2:10" ht="15">
      <c r="B17" s="272"/>
      <c r="C17" s="43" t="s">
        <v>19</v>
      </c>
      <c r="D17" s="20" t="s">
        <v>20</v>
      </c>
      <c r="E17" s="56">
        <f t="shared" si="0"/>
        <v>0</v>
      </c>
      <c r="F17" s="6"/>
      <c r="G17" s="6"/>
      <c r="H17" s="6">
        <f>'П.1.4'!G16/5308*1000</f>
        <v>0</v>
      </c>
      <c r="I17" s="335">
        <f>'П.1.4'!H16/5308*1000</f>
        <v>0</v>
      </c>
      <c r="J17" s="277"/>
    </row>
    <row r="18" spans="2:12" ht="15.75" thickBot="1">
      <c r="B18" s="272"/>
      <c r="C18" s="44" t="s">
        <v>21</v>
      </c>
      <c r="D18" s="45" t="s">
        <v>51</v>
      </c>
      <c r="E18" s="57">
        <f t="shared" si="0"/>
        <v>2.210757535795026</v>
      </c>
      <c r="F18" s="58"/>
      <c r="G18" s="58"/>
      <c r="H18" s="6">
        <f>'П.1.4'!G17/5308*1000</f>
        <v>2.2085697061039937</v>
      </c>
      <c r="I18" s="11">
        <f>'П.1.4'!H17/5308*1000</f>
        <v>0.002187829691032404</v>
      </c>
      <c r="J18" s="277"/>
      <c r="L18" s="147"/>
    </row>
    <row r="19" spans="2:10" ht="15">
      <c r="B19" s="272"/>
      <c r="C19" s="42" t="s">
        <v>23</v>
      </c>
      <c r="D19" s="15" t="s">
        <v>52</v>
      </c>
      <c r="E19" s="60">
        <f t="shared" si="0"/>
        <v>0.49736247174076864</v>
      </c>
      <c r="F19" s="2">
        <f>F21+F22</f>
        <v>0</v>
      </c>
      <c r="G19" s="2">
        <f>G21+G22</f>
        <v>0</v>
      </c>
      <c r="H19" s="2">
        <f>H21+H22</f>
        <v>0</v>
      </c>
      <c r="I19" s="36">
        <f>I21+I22</f>
        <v>0.49736247174076864</v>
      </c>
      <c r="J19" s="277"/>
    </row>
    <row r="20" spans="2:10" ht="15">
      <c r="B20" s="272"/>
      <c r="C20" s="43"/>
      <c r="D20" s="23" t="s">
        <v>25</v>
      </c>
      <c r="E20" s="1">
        <f>IF(E10=0,0,E19/E10*100)</f>
        <v>22.49737764941774</v>
      </c>
      <c r="F20" s="4">
        <f>IF(F10=0,0,F19/F10*100)</f>
        <v>0</v>
      </c>
      <c r="G20" s="4">
        <f>IF(G10=0,0,G19/G10*100)</f>
        <v>0</v>
      </c>
      <c r="H20" s="4">
        <f>IF(H10=0,0,H19/H10*100)</f>
        <v>0</v>
      </c>
      <c r="I20" s="5">
        <f>IF(I10=0,0,I19/I10*100)</f>
        <v>23.46330255048765</v>
      </c>
      <c r="J20" s="277"/>
    </row>
    <row r="21" spans="2:10" ht="15">
      <c r="B21" s="272"/>
      <c r="C21" s="43" t="s">
        <v>26</v>
      </c>
      <c r="D21" s="23" t="s">
        <v>27</v>
      </c>
      <c r="E21" s="56">
        <f aca="true" t="shared" si="1" ref="E21:E36">F21+G21+H21+I21</f>
        <v>0</v>
      </c>
      <c r="F21" s="61"/>
      <c r="G21" s="61"/>
      <c r="H21" s="61"/>
      <c r="I21" s="62"/>
      <c r="J21" s="277"/>
    </row>
    <row r="22" spans="2:10" ht="15.75" thickBot="1">
      <c r="B22" s="272"/>
      <c r="C22" s="46" t="s">
        <v>28</v>
      </c>
      <c r="D22" s="24" t="s">
        <v>29</v>
      </c>
      <c r="E22" s="63">
        <f t="shared" si="1"/>
        <v>0.49736247174076864</v>
      </c>
      <c r="F22" s="10"/>
      <c r="G22" s="10"/>
      <c r="H22" s="6">
        <f>'П.1.4'!G21/5308*1000</f>
        <v>0</v>
      </c>
      <c r="I22" s="11">
        <f>'П.1.4'!H21/5308*1000</f>
        <v>0.49736247174076864</v>
      </c>
      <c r="J22" s="277"/>
    </row>
    <row r="23" spans="2:10" ht="57" thickBot="1">
      <c r="B23" s="272"/>
      <c r="C23" s="47" t="s">
        <v>30</v>
      </c>
      <c r="D23" s="26" t="s">
        <v>93</v>
      </c>
      <c r="E23" s="64">
        <f t="shared" si="1"/>
        <v>0</v>
      </c>
      <c r="F23" s="38"/>
      <c r="G23" s="38"/>
      <c r="H23" s="38"/>
      <c r="I23" s="39"/>
      <c r="J23" s="277"/>
    </row>
    <row r="24" spans="2:10" ht="15">
      <c r="B24" s="272"/>
      <c r="C24" s="42" t="s">
        <v>31</v>
      </c>
      <c r="D24" s="15" t="s">
        <v>32</v>
      </c>
      <c r="E24" s="60">
        <f t="shared" si="1"/>
        <v>1.7139269027882444</v>
      </c>
      <c r="F24" s="2">
        <f>F25+F33+F34</f>
        <v>0</v>
      </c>
      <c r="G24" s="2">
        <f>G25+G33+G34</f>
        <v>0</v>
      </c>
      <c r="H24" s="2">
        <f>H25+H33+H34</f>
        <v>0.09151827430293896</v>
      </c>
      <c r="I24" s="36">
        <f>I25+I33+I34</f>
        <v>1.6224086284853054</v>
      </c>
      <c r="J24" s="277"/>
    </row>
    <row r="25" spans="2:10" ht="15">
      <c r="B25" s="272"/>
      <c r="C25" s="43" t="s">
        <v>33</v>
      </c>
      <c r="D25" s="17" t="s">
        <v>34</v>
      </c>
      <c r="E25" s="1">
        <f t="shared" si="1"/>
        <v>1.7139269027882444</v>
      </c>
      <c r="F25" s="4">
        <f>F27+F29+F31+F32</f>
        <v>0</v>
      </c>
      <c r="G25" s="4">
        <f>G27+G29+G31+G32</f>
        <v>0</v>
      </c>
      <c r="H25" s="4">
        <f>H27+H29+H31+H32</f>
        <v>0.09151827430293896</v>
      </c>
      <c r="I25" s="66">
        <f>I27+I29+I31+I32</f>
        <v>1.6224086284853054</v>
      </c>
      <c r="J25" s="278"/>
    </row>
    <row r="26" spans="2:10" ht="22.5">
      <c r="B26" s="272"/>
      <c r="C26" s="43"/>
      <c r="D26" s="18" t="s">
        <v>35</v>
      </c>
      <c r="E26" s="56">
        <f t="shared" si="1"/>
        <v>0</v>
      </c>
      <c r="F26" s="6"/>
      <c r="G26" s="6"/>
      <c r="H26" s="6"/>
      <c r="I26" s="8"/>
      <c r="J26" s="277"/>
    </row>
    <row r="27" spans="2:10" ht="15">
      <c r="B27" s="272"/>
      <c r="C27" s="43" t="s">
        <v>36</v>
      </c>
      <c r="D27" s="18" t="s">
        <v>37</v>
      </c>
      <c r="E27" s="56">
        <f t="shared" si="1"/>
        <v>0</v>
      </c>
      <c r="F27" s="6"/>
      <c r="G27" s="6"/>
      <c r="H27" s="6"/>
      <c r="I27" s="8"/>
      <c r="J27" s="277"/>
    </row>
    <row r="28" spans="2:10" ht="15">
      <c r="B28" s="272"/>
      <c r="C28" s="43"/>
      <c r="D28" s="18" t="s">
        <v>38</v>
      </c>
      <c r="E28" s="56">
        <f t="shared" si="1"/>
        <v>0</v>
      </c>
      <c r="F28" s="6"/>
      <c r="G28" s="6"/>
      <c r="H28" s="6"/>
      <c r="I28" s="8"/>
      <c r="J28" s="277"/>
    </row>
    <row r="29" spans="2:10" ht="15">
      <c r="B29" s="272"/>
      <c r="C29" s="43" t="s">
        <v>39</v>
      </c>
      <c r="D29" s="18" t="s">
        <v>40</v>
      </c>
      <c r="E29" s="56">
        <f t="shared" si="1"/>
        <v>0</v>
      </c>
      <c r="F29" s="6"/>
      <c r="G29" s="6"/>
      <c r="H29" s="6"/>
      <c r="I29" s="8"/>
      <c r="J29" s="277"/>
    </row>
    <row r="30" spans="2:10" ht="15">
      <c r="B30" s="272"/>
      <c r="C30" s="43"/>
      <c r="D30" s="18" t="s">
        <v>38</v>
      </c>
      <c r="E30" s="56">
        <f t="shared" si="1"/>
        <v>0</v>
      </c>
      <c r="F30" s="6"/>
      <c r="G30" s="6"/>
      <c r="H30" s="6"/>
      <c r="I30" s="8"/>
      <c r="J30" s="277"/>
    </row>
    <row r="31" spans="2:10" ht="15">
      <c r="B31" s="272"/>
      <c r="C31" s="43" t="s">
        <v>41</v>
      </c>
      <c r="D31" s="18" t="s">
        <v>42</v>
      </c>
      <c r="E31" s="56">
        <f t="shared" si="1"/>
        <v>0</v>
      </c>
      <c r="F31" s="6"/>
      <c r="G31" s="6"/>
      <c r="H31" s="6"/>
      <c r="I31" s="8"/>
      <c r="J31" s="277"/>
    </row>
    <row r="32" spans="2:10" ht="22.5">
      <c r="B32" s="272"/>
      <c r="C32" s="43" t="s">
        <v>43</v>
      </c>
      <c r="D32" s="18" t="s">
        <v>44</v>
      </c>
      <c r="E32" s="56">
        <f t="shared" si="1"/>
        <v>1.7139269027882444</v>
      </c>
      <c r="F32" s="6"/>
      <c r="G32" s="6"/>
      <c r="H32" s="6">
        <f>'П.1.4'!G31/5308*1000</f>
        <v>0.09151827430293896</v>
      </c>
      <c r="I32" s="336">
        <f>'П.1.4'!H31/5308*1000</f>
        <v>1.6224086284853054</v>
      </c>
      <c r="J32" s="278"/>
    </row>
    <row r="33" spans="2:10" ht="15">
      <c r="B33" s="272"/>
      <c r="C33" s="43" t="s">
        <v>45</v>
      </c>
      <c r="D33" s="17" t="s">
        <v>46</v>
      </c>
      <c r="E33" s="56">
        <f t="shared" si="1"/>
        <v>0</v>
      </c>
      <c r="F33" s="6"/>
      <c r="G33" s="6"/>
      <c r="H33" s="6"/>
      <c r="I33" s="8"/>
      <c r="J33" s="277"/>
    </row>
    <row r="34" spans="2:10" ht="15.75" thickBot="1">
      <c r="B34" s="272"/>
      <c r="C34" s="46" t="s">
        <v>47</v>
      </c>
      <c r="D34" s="27" t="s">
        <v>48</v>
      </c>
      <c r="E34" s="63">
        <f t="shared" si="1"/>
        <v>0</v>
      </c>
      <c r="F34" s="10"/>
      <c r="G34" s="10"/>
      <c r="H34" s="10"/>
      <c r="I34" s="11"/>
      <c r="J34" s="277"/>
    </row>
    <row r="35" spans="2:10" ht="15.75" thickBot="1">
      <c r="B35" s="272"/>
      <c r="C35" s="48">
        <v>5</v>
      </c>
      <c r="D35" s="49" t="s">
        <v>53</v>
      </c>
      <c r="E35" s="64">
        <f t="shared" si="1"/>
        <v>0</v>
      </c>
      <c r="F35" s="38"/>
      <c r="G35" s="38"/>
      <c r="H35" s="38"/>
      <c r="I35" s="39"/>
      <c r="J35" s="277"/>
    </row>
    <row r="36" spans="2:10" ht="15.75" thickBot="1">
      <c r="B36" s="272"/>
      <c r="C36" s="50">
        <v>6</v>
      </c>
      <c r="D36" s="51" t="s">
        <v>49</v>
      </c>
      <c r="E36" s="37">
        <f t="shared" si="1"/>
        <v>-0.0005318387339867114</v>
      </c>
      <c r="F36" s="40">
        <f>F10-E12-F19-F23-F24</f>
        <v>0</v>
      </c>
      <c r="G36" s="40">
        <f>G10-E13-G19-G23-G24</f>
        <v>0</v>
      </c>
      <c r="H36" s="40">
        <f>H10-E14-H19-H23-H24</f>
        <v>-0.0005069706103994487</v>
      </c>
      <c r="I36" s="41">
        <f>I10-I19-I23-I24</f>
        <v>-2.4868123587262758E-05</v>
      </c>
      <c r="J36" s="277"/>
    </row>
    <row r="37" spans="2:10" ht="15.75" thickBot="1">
      <c r="B37" s="274"/>
      <c r="C37" s="275"/>
      <c r="D37" s="275"/>
      <c r="E37" s="275"/>
      <c r="F37" s="275"/>
      <c r="G37" s="275"/>
      <c r="H37" s="275"/>
      <c r="I37" s="275"/>
      <c r="J37" s="279"/>
    </row>
  </sheetData>
  <sheetProtection/>
  <mergeCells count="5">
    <mergeCell ref="C3:I3"/>
    <mergeCell ref="C4:I4"/>
    <mergeCell ref="C7:C8"/>
    <mergeCell ref="D7:D8"/>
    <mergeCell ref="E7:I7"/>
  </mergeCells>
  <dataValidations count="1">
    <dataValidation type="decimal" allowBlank="1" showInputMessage="1" showErrorMessage="1" errorTitle="Внимание" error="Допускается ввод только действительных чисел!" sqref="G12:H12 H13:I13 F21:I23 F15:H18 I14:I18 F26:I3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гип-денис</dc:creator>
  <cp:keywords/>
  <dc:description/>
  <cp:lastModifiedBy>gip-admin</cp:lastModifiedBy>
  <cp:lastPrinted>2012-05-04T10:46:39Z</cp:lastPrinted>
  <dcterms:created xsi:type="dcterms:W3CDTF">2012-04-19T06:10:05Z</dcterms:created>
  <dcterms:modified xsi:type="dcterms:W3CDTF">2012-10-29T07:35:49Z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